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19035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16" i="1"/>
  <c r="G18"/>
  <c r="G22"/>
  <c r="G24"/>
  <c r="G27"/>
  <c r="G33"/>
  <c r="G38"/>
  <c r="G40"/>
  <c r="G43"/>
  <c r="G44"/>
  <c r="G46"/>
  <c r="G51"/>
  <c r="G52"/>
  <c r="G53"/>
  <c r="G60"/>
  <c r="G61"/>
  <c r="G69"/>
  <c r="G75"/>
  <c r="G82"/>
  <c r="G84"/>
  <c r="G90"/>
  <c r="G97"/>
  <c r="G103"/>
  <c r="G106"/>
  <c r="G108"/>
  <c r="G116"/>
  <c r="G118"/>
  <c r="G120"/>
  <c r="G123"/>
  <c r="G125"/>
  <c r="G133"/>
  <c r="G135"/>
  <c r="G138"/>
  <c r="G139"/>
  <c r="G144"/>
  <c r="G147"/>
  <c r="G148"/>
  <c r="G152"/>
  <c r="G159"/>
  <c r="G161"/>
  <c r="G163"/>
  <c r="G164"/>
  <c r="G166"/>
  <c r="G167"/>
  <c r="G171"/>
  <c r="F26"/>
  <c r="F25" s="1"/>
  <c r="G25" s="1"/>
  <c r="F165"/>
  <c r="G165" s="1"/>
  <c r="F162"/>
  <c r="G162" s="1"/>
  <c r="F151"/>
  <c r="F150" s="1"/>
  <c r="F149" s="1"/>
  <c r="G149" s="1"/>
  <c r="F146"/>
  <c r="G146" s="1"/>
  <c r="F124"/>
  <c r="G124" s="1"/>
  <c r="F119"/>
  <c r="G119" s="1"/>
  <c r="F117"/>
  <c r="G117" s="1"/>
  <c r="F115"/>
  <c r="G115" s="1"/>
  <c r="F105"/>
  <c r="G105" s="1"/>
  <c r="F96"/>
  <c r="G96" s="1"/>
  <c r="F89"/>
  <c r="G89" s="1"/>
  <c r="F83"/>
  <c r="G83" s="1"/>
  <c r="F81"/>
  <c r="G81" s="1"/>
  <c r="F74"/>
  <c r="G74" s="1"/>
  <c r="F68"/>
  <c r="F67" s="1"/>
  <c r="F66" s="1"/>
  <c r="G66" s="1"/>
  <c r="F59"/>
  <c r="F58" s="1"/>
  <c r="G58" s="1"/>
  <c r="F45"/>
  <c r="G45" s="1"/>
  <c r="F42"/>
  <c r="F32"/>
  <c r="F31" s="1"/>
  <c r="F30" s="1"/>
  <c r="F29" s="1"/>
  <c r="G29" s="1"/>
  <c r="F23"/>
  <c r="F21"/>
  <c r="G21" s="1"/>
  <c r="F170"/>
  <c r="F169" s="1"/>
  <c r="F168" s="1"/>
  <c r="E170"/>
  <c r="E169" s="1"/>
  <c r="E168" s="1"/>
  <c r="F109"/>
  <c r="G109" s="1"/>
  <c r="F131"/>
  <c r="G131" s="1"/>
  <c r="F160"/>
  <c r="G160" s="1"/>
  <c r="F132"/>
  <c r="G132" s="1"/>
  <c r="F110"/>
  <c r="G110" s="1"/>
  <c r="F158"/>
  <c r="G158" s="1"/>
  <c r="F157"/>
  <c r="G157" s="1"/>
  <c r="F145"/>
  <c r="G145" s="1"/>
  <c r="F143"/>
  <c r="G143" s="1"/>
  <c r="F142"/>
  <c r="G142" s="1"/>
  <c r="F140"/>
  <c r="G140" s="1"/>
  <c r="F137"/>
  <c r="G137" s="1"/>
  <c r="F134"/>
  <c r="G134" s="1"/>
  <c r="F122"/>
  <c r="F121" s="1"/>
  <c r="G121" s="1"/>
  <c r="F114"/>
  <c r="F113" s="1"/>
  <c r="F112" s="1"/>
  <c r="G112" s="1"/>
  <c r="F104"/>
  <c r="G104" s="1"/>
  <c r="F102"/>
  <c r="G102" s="1"/>
  <c r="F99"/>
  <c r="F98" s="1"/>
  <c r="G98" s="1"/>
  <c r="F95"/>
  <c r="F94" s="1"/>
  <c r="G94" s="1"/>
  <c r="F93"/>
  <c r="F92" s="1"/>
  <c r="G92" s="1"/>
  <c r="F88"/>
  <c r="F87" s="1"/>
  <c r="F86" s="1"/>
  <c r="G86" s="1"/>
  <c r="F79"/>
  <c r="F78" s="1"/>
  <c r="F76" s="1"/>
  <c r="F77" s="1"/>
  <c r="G77" s="1"/>
  <c r="F73"/>
  <c r="F72" s="1"/>
  <c r="G72" s="1"/>
  <c r="F65"/>
  <c r="F64" s="1"/>
  <c r="F63" s="1"/>
  <c r="G63" s="1"/>
  <c r="F57"/>
  <c r="F56" s="1"/>
  <c r="F55" s="1"/>
  <c r="G55" s="1"/>
  <c r="F50"/>
  <c r="F49" s="1"/>
  <c r="F48" s="1"/>
  <c r="F47" s="1"/>
  <c r="G47" s="1"/>
  <c r="F39"/>
  <c r="G39" s="1"/>
  <c r="F37"/>
  <c r="G37" s="1"/>
  <c r="F36"/>
  <c r="G36" s="1"/>
  <c r="F17"/>
  <c r="G17" s="1"/>
  <c r="F15"/>
  <c r="G15" s="1"/>
  <c r="F14"/>
  <c r="G14" s="1"/>
  <c r="F10"/>
  <c r="F9" s="1"/>
  <c r="F8" s="1"/>
  <c r="G8" s="1"/>
  <c r="G168" l="1"/>
  <c r="F41"/>
  <c r="G41" s="1"/>
  <c r="G93"/>
  <c r="G88"/>
  <c r="G57"/>
  <c r="G50"/>
  <c r="G10"/>
  <c r="G122"/>
  <c r="G114"/>
  <c r="G99"/>
  <c r="G95"/>
  <c r="G79"/>
  <c r="G73"/>
  <c r="G65"/>
  <c r="G169"/>
  <c r="G170"/>
  <c r="G150"/>
  <c r="G151"/>
  <c r="G113"/>
  <c r="G87"/>
  <c r="G78"/>
  <c r="G76"/>
  <c r="G68"/>
  <c r="G67"/>
  <c r="G64"/>
  <c r="G59"/>
  <c r="G56"/>
  <c r="G49"/>
  <c r="G48"/>
  <c r="G31"/>
  <c r="G42"/>
  <c r="G32"/>
  <c r="G30"/>
  <c r="G26"/>
  <c r="G9"/>
  <c r="F136"/>
  <c r="G136" s="1"/>
  <c r="F141"/>
  <c r="G141" s="1"/>
  <c r="F71"/>
  <c r="F35"/>
  <c r="G35" s="1"/>
  <c r="F111"/>
  <c r="G111" s="1"/>
  <c r="F156"/>
  <c r="F13"/>
  <c r="F101"/>
  <c r="G101" s="1"/>
  <c r="F130"/>
  <c r="F107"/>
  <c r="G107" s="1"/>
  <c r="F80"/>
  <c r="G80" s="1"/>
  <c r="F20"/>
  <c r="F54"/>
  <c r="G54" s="1"/>
  <c r="F34" l="1"/>
  <c r="F155"/>
  <c r="G156"/>
  <c r="F129"/>
  <c r="G130"/>
  <c r="F70"/>
  <c r="G71"/>
  <c r="F28"/>
  <c r="G28" s="1"/>
  <c r="G34"/>
  <c r="F19"/>
  <c r="G19" s="1"/>
  <c r="G20"/>
  <c r="F12"/>
  <c r="G13"/>
  <c r="F100"/>
  <c r="F154" l="1"/>
  <c r="G155"/>
  <c r="F128"/>
  <c r="G129"/>
  <c r="F91"/>
  <c r="G100"/>
  <c r="F62"/>
  <c r="G62" s="1"/>
  <c r="G70"/>
  <c r="F11"/>
  <c r="G12"/>
  <c r="G154" l="1"/>
  <c r="F153"/>
  <c r="G153" s="1"/>
  <c r="F127"/>
  <c r="G128"/>
  <c r="F85"/>
  <c r="G85" s="1"/>
  <c r="G91"/>
  <c r="G11"/>
  <c r="F7"/>
  <c r="F126" l="1"/>
  <c r="G126" s="1"/>
  <c r="G127"/>
  <c r="G7"/>
  <c r="F172" l="1"/>
  <c r="G172" s="1"/>
</calcChain>
</file>

<file path=xl/sharedStrings.xml><?xml version="1.0" encoding="utf-8"?>
<sst xmlns="http://schemas.openxmlformats.org/spreadsheetml/2006/main" count="452" uniqueCount="112">
  <si>
    <t>Наименование</t>
  </si>
  <si>
    <t>РЗ</t>
  </si>
  <si>
    <t>ПР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</si>
  <si>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</si>
  <si>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</si>
  <si>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Глава муниципального образования</t>
  </si>
  <si>
    <t>Фонд оплаты труда и страховые взносы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</si>
  <si>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</si>
  <si>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Центральный аппарат</t>
  </si>
  <si>
    <t>Ведомственная целевая программа  "Развитие муниципальной службы в городском поселении Игрим" на 2013-2015 гг.</t>
  </si>
  <si>
    <t>Иные выплаты персоналу, за исключением фонда оплаты труда</t>
  </si>
  <si>
    <t>Закупка товаров, работ, услуг в целях капитального ремонта государственного имущества</t>
  </si>
  <si>
    <t>Прочая закупка товаров, работ услуг для государственных (муниципальных) нужд</t>
  </si>
  <si>
    <t>Уплата прочих налогов и сборов и иных платежей</t>
  </si>
  <si>
    <t>Обеспечение проведения выборов и референдумов</t>
  </si>
  <si>
    <t>Проведение выборов и референдумов</t>
  </si>
  <si>
    <t>Проведение выборов в представительные  органы муниципального образования</t>
  </si>
  <si>
    <t>Проведение выборов глав муниципальных образований</t>
  </si>
  <si>
    <t>Субсидии юридическим лицам (кроме государственных учреждений) и физическим лицам -производителям товаров, работ, услуг</t>
  </si>
  <si>
    <t>Резервные фонды</t>
  </si>
  <si>
    <t>Резервные фонды местной администрации</t>
  </si>
  <si>
    <t>Резервные средства</t>
  </si>
  <si>
    <t>Другие общегосударственные вопросы</t>
  </si>
  <si>
    <t>Реализация  государственных функций, связанных с общегосударственным управлением</t>
  </si>
  <si>
    <t>Выполнение других обязательств государства</t>
  </si>
  <si>
    <t>Прочие выплаты по обязательствам государства</t>
  </si>
  <si>
    <t xml:space="preserve"> Учреждения    по     обеспечению хозяйственного обслуживания  </t>
  </si>
  <si>
    <t xml:space="preserve"> Обеспечение  деятельности подведомственных учреждений </t>
  </si>
  <si>
    <t>Закупка товаров, работ, услуг в сфере информационно-коммуникационных технологий</t>
  </si>
  <si>
    <t>Целевые программы муниципальных образований</t>
  </si>
  <si>
    <t>Целевая программа "Формирование и  содержание имущества в Березовском районе в 2012-2015 гг"</t>
  </si>
  <si>
    <t>Целевая муниципальная программа "Природоохранные мероприятия в городском  поселении Игрим в2012-2014гг"</t>
  </si>
  <si>
    <t>Национальная оборона</t>
  </si>
  <si>
    <t>Мобилизационная и вневойсковая подготовка</t>
  </si>
  <si>
    <t>Осуществление первичного воинского учета, на территории где отсутствуют военные комиссариаты</t>
  </si>
  <si>
    <t>Национальная безопасность и правоохранительная деятельность</t>
  </si>
  <si>
    <t>Органы юстиции</t>
  </si>
  <si>
    <t>Субвенции на осуществление федеральных полномочий по государственной регистрации актов гражданского населения из окружного бюджета</t>
  </si>
  <si>
    <t>Защита населения и территории от последствий чрезвычайных ситуаций природного и техногенного характера, гражданская оборона</t>
  </si>
  <si>
    <t>Предупреждение и ликвидация последствий чрезвычайных ситуаций природного и техногенного характера, гражданская оборона</t>
  </si>
  <si>
    <t>Иные выплаты населению</t>
  </si>
  <si>
    <t>Общеэкономические вопросы</t>
  </si>
  <si>
    <t>Программа "Содействие занятости населения на 2011-2013 годы"</t>
  </si>
  <si>
    <t>Ведомственная целевая программа  "Развитие транспортной системы на территории городского поселения Игрим" на 2013 год</t>
  </si>
  <si>
    <t>Транспорт</t>
  </si>
  <si>
    <t xml:space="preserve">Субсидии организациям автомобильного транспорта на возмещение расходов, связанных с организацией транспортного  обслуживания населения на территории городского поселения Игрим </t>
  </si>
  <si>
    <t>Дорожное хозяйство (дорожные  фонды)</t>
  </si>
  <si>
    <t>Содержание автомобильных дорог и инженерных сооружений на них в границах городских округов и поселений в рамках благоустройства</t>
  </si>
  <si>
    <t>Целевая программа "Наш дом"</t>
  </si>
  <si>
    <t>Ведомственная целевая программа  "Информационное общество на территории городского поселения Игрим" на 2013 год</t>
  </si>
  <si>
    <t>Связь и информатика</t>
  </si>
  <si>
    <t>Отдельные мероприятия в области информационно-коммуникационных технологий и связи</t>
  </si>
  <si>
    <t>Муниципальная целевая программа "Энергосбережение и повышение энергоэффективности"</t>
  </si>
  <si>
    <t>Целевая программа  "Энергосбережение и повышение энергоэффективности"</t>
  </si>
  <si>
    <t xml:space="preserve">Жилищно-коммунальное хозяйство </t>
  </si>
  <si>
    <t>Жилищное хозяйство</t>
  </si>
  <si>
    <t>Компенсация выпадающих доходов организациям, предоставляющим населению жилищные услуги по тарифам, не обеспечивающим возмещение издержек</t>
  </si>
  <si>
    <t xml:space="preserve">Капитальный ремонт государственного жилищного фонда субъектов Российской Федерации и муниципального жилищного фонда    </t>
  </si>
  <si>
    <t>Коммунальное хозяйство</t>
  </si>
  <si>
    <t>Компенсация выпадающих доходов организациям,  предоставляющим населению услуги  теплоснабжения по по тарифам, не обеспечивающим возмещение издержек</t>
  </si>
  <si>
    <t>Компенсация выпадающих доходов организациям,  предоставляющим населению услуги  водоснабжения и водоотведения по по тарифам, не обеспечивающим возмещение издержек</t>
  </si>
  <si>
    <t>Мероприятия в области коммунального хозяйства</t>
  </si>
  <si>
    <t>Компенсация выпадающих доходов организациям,  предоставляющим населению услуги  бани по  тарифам, не обеспечивающим возмещение издержек</t>
  </si>
  <si>
    <t>Региональные целевые программы</t>
  </si>
  <si>
    <t>Программа  "Модернизация и реформирование жилищно-коммунального комплекса Ханты-Мансийского округа-Югры на 2011-2013 гг. и на период до 2015 года"</t>
  </si>
  <si>
    <t>Долгосрочная целевая программа Березовского района "Модернизация и реформирование жилищно-коммунального комплекса Березовского районана 2011-2013 годы"</t>
  </si>
  <si>
    <t>Программа "Подготовка к осенне-зимнему периоду"</t>
  </si>
  <si>
    <t>Благоустройство</t>
  </si>
  <si>
    <t>Уличное освещение</t>
  </si>
  <si>
    <t>Озеленение</t>
  </si>
  <si>
    <t>Организация и содержание мест захоронения</t>
  </si>
  <si>
    <t xml:space="preserve">Прочие мероприятия по благоустройству городских округов и поселений    </t>
  </si>
  <si>
    <t>Целевая программа "Каникулы 2012-2014гг."</t>
  </si>
  <si>
    <t>Культура, кинематография</t>
  </si>
  <si>
    <t>Ведомственная целевая программа "Культура" на 2013-2015 гг.</t>
  </si>
  <si>
    <t>Культура</t>
  </si>
  <si>
    <t>Обеспечение деятельности подведомственных учреждений</t>
  </si>
  <si>
    <t>Дома культуры</t>
  </si>
  <si>
    <t xml:space="preserve"> Музеи и постоянные выставки</t>
  </si>
  <si>
    <t>Библиотеки</t>
  </si>
  <si>
    <t>Целевая программа "Комплексные меры противодействия злоупотреблению наркотиками и их незаконному обороту на 2013-2017 гг. в г.п.Игрим"</t>
  </si>
  <si>
    <t>Социальная политика</t>
  </si>
  <si>
    <t>Пенсионное обеспечение</t>
  </si>
  <si>
    <t xml:space="preserve">Доплаты к пенсиям государственных служащих  субъектов Российской   Федерации и     муниципальных служащих    </t>
  </si>
  <si>
    <t xml:space="preserve"> Пособия и компенсации гражданам и иные  социальные выплаты, кроме публичных нормативных обязательств     </t>
  </si>
  <si>
    <t>Физическая культура и спорт</t>
  </si>
  <si>
    <t>Ведомственная целевая программа "Развитие физической культуры и спорта в  городском поселении Игрим" на 2013-2015 гг.</t>
  </si>
  <si>
    <t>Ведомственная  целевая программа "Развитие физической культуры и спорта в Березовском районе"</t>
  </si>
  <si>
    <t>Межбюджетные трансферты бюджетам субъектов РФ и муниципальных образований общего характера</t>
  </si>
  <si>
    <t>Прочие межбюджетные трансферты бюджетам субъектов РФ и муниципальных образований общего характера</t>
  </si>
  <si>
    <t>Межбюджетные трансферты бюджетам муниципальных районов из бюджетов поселений</t>
  </si>
  <si>
    <t>Иные межбюджетные трансферты</t>
  </si>
  <si>
    <t>ИТОГО</t>
  </si>
  <si>
    <t>01</t>
  </si>
  <si>
    <t>02</t>
  </si>
  <si>
    <t>04</t>
  </si>
  <si>
    <t>07</t>
  </si>
  <si>
    <t>03</t>
  </si>
  <si>
    <t>09</t>
  </si>
  <si>
    <t>08</t>
  </si>
  <si>
    <t>05</t>
  </si>
  <si>
    <t>исполнено за 9 месяцев   2013 г.</t>
  </si>
  <si>
    <t>% исполнения</t>
  </si>
  <si>
    <t>Физическая культура</t>
  </si>
  <si>
    <t>Приложение № 2</t>
  </si>
  <si>
    <t>к решению Совета депутатов</t>
  </si>
  <si>
    <t>городского поселения Игрим</t>
  </si>
  <si>
    <t xml:space="preserve">Исполнение  бюджета  городского поселения Игрим за 9 месяцев 2013 год по распределению расходов бюджета по разделам и подразделам классификации расходов </t>
  </si>
  <si>
    <t>00</t>
  </si>
  <si>
    <t>план на 2013 г. утвержден решением Совета от 30.09.2013 №5</t>
  </si>
  <si>
    <t>Национальная экономика</t>
  </si>
  <si>
    <t>от25.12.2013 г. № 29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</si>
</sst>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0">
    <xf numFmtId="0" fontId="0" fillId="0" borderId="0" xfId="0"/>
    <xf numFmtId="49" fontId="0" fillId="0" borderId="0" xfId="0" applyNumberFormat="1"/>
    <xf numFmtId="0" fontId="2" fillId="0" borderId="1" xfId="0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wrapText="1"/>
    </xf>
    <xf numFmtId="49" fontId="2" fillId="0" borderId="1" xfId="0" applyNumberFormat="1" applyFont="1" applyBorder="1" applyAlignment="1">
      <alignment horizontal="center" wrapText="1"/>
    </xf>
    <xf numFmtId="164" fontId="0" fillId="0" borderId="0" xfId="0" applyNumberFormat="1"/>
    <xf numFmtId="164" fontId="2" fillId="0" borderId="1" xfId="0" applyNumberFormat="1" applyFont="1" applyBorder="1" applyAlignment="1">
      <alignment horizontal="center" vertical="top" wrapText="1"/>
    </xf>
    <xf numFmtId="164" fontId="3" fillId="0" borderId="1" xfId="0" applyNumberFormat="1" applyFont="1" applyBorder="1" applyAlignment="1">
      <alignment horizontal="right" wrapText="1"/>
    </xf>
    <xf numFmtId="164" fontId="3" fillId="0" borderId="1" xfId="0" applyNumberFormat="1" applyFont="1" applyBorder="1" applyAlignment="1">
      <alignment wrapText="1"/>
    </xf>
    <xf numFmtId="165" fontId="2" fillId="0" borderId="1" xfId="0" applyNumberFormat="1" applyFont="1" applyBorder="1" applyAlignment="1">
      <alignment horizontal="center" vertical="top" wrapText="1"/>
    </xf>
    <xf numFmtId="165" fontId="0" fillId="0" borderId="0" xfId="0" applyNumberFormat="1"/>
    <xf numFmtId="0" fontId="0" fillId="0" borderId="0" xfId="0"/>
    <xf numFmtId="165" fontId="3" fillId="0" borderId="1" xfId="0" applyNumberFormat="1" applyFont="1" applyBorder="1" applyAlignment="1">
      <alignment horizontal="right" wrapText="1"/>
    </xf>
    <xf numFmtId="165" fontId="3" fillId="0" borderId="1" xfId="0" applyNumberFormat="1" applyFont="1" applyBorder="1" applyAlignment="1">
      <alignment wrapText="1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0" fillId="0" borderId="0" xfId="0" applyFont="1"/>
    <xf numFmtId="9" fontId="3" fillId="0" borderId="1" xfId="1" applyFont="1" applyBorder="1" applyAlignment="1">
      <alignment horizontal="right" wrapText="1"/>
    </xf>
    <xf numFmtId="0" fontId="6" fillId="0" borderId="2" xfId="0" applyFont="1" applyBorder="1" applyAlignment="1">
      <alignment horizont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I172"/>
  <sheetViews>
    <sheetView tabSelected="1" workbookViewId="0">
      <selection activeCell="G7" sqref="G7"/>
    </sheetView>
  </sheetViews>
  <sheetFormatPr defaultRowHeight="15"/>
  <cols>
    <col min="1" max="1" width="3.140625" customWidth="1"/>
    <col min="2" max="2" width="41.42578125" customWidth="1"/>
    <col min="3" max="3" width="5.5703125" style="1" customWidth="1"/>
    <col min="4" max="4" width="5.85546875" style="1" customWidth="1"/>
    <col min="5" max="5" width="11.7109375" style="11" customWidth="1"/>
    <col min="6" max="6" width="13.140625" style="6" customWidth="1"/>
    <col min="7" max="7" width="14.140625" style="6" customWidth="1"/>
  </cols>
  <sheetData>
    <row r="1" spans="2:9" s="12" customFormat="1" ht="18.75" customHeight="1">
      <c r="C1" s="1"/>
      <c r="D1" s="1"/>
      <c r="E1" s="11"/>
      <c r="F1" s="6"/>
      <c r="G1" s="15" t="s">
        <v>104</v>
      </c>
    </row>
    <row r="2" spans="2:9" s="12" customFormat="1" ht="18.75" customHeight="1">
      <c r="C2" s="1"/>
      <c r="D2" s="1"/>
      <c r="E2" s="11"/>
      <c r="F2" s="6"/>
      <c r="G2" s="15" t="s">
        <v>105</v>
      </c>
    </row>
    <row r="3" spans="2:9" s="12" customFormat="1" ht="14.25" customHeight="1">
      <c r="C3" s="1"/>
      <c r="D3" s="1"/>
      <c r="E3" s="11"/>
      <c r="F3" s="6"/>
      <c r="G3" s="15" t="s">
        <v>106</v>
      </c>
    </row>
    <row r="4" spans="2:9" s="12" customFormat="1" ht="13.5" customHeight="1">
      <c r="C4" s="1"/>
      <c r="D4" s="1"/>
      <c r="E4" s="11"/>
      <c r="F4" s="6"/>
      <c r="G4" s="16" t="s">
        <v>111</v>
      </c>
    </row>
    <row r="5" spans="2:9" ht="61.5" customHeight="1">
      <c r="B5" s="19" t="s">
        <v>107</v>
      </c>
      <c r="C5" s="19"/>
      <c r="D5" s="19"/>
      <c r="E5" s="19"/>
      <c r="F5" s="19"/>
      <c r="G5" s="19"/>
    </row>
    <row r="6" spans="2:9" s="17" customFormat="1" ht="63.75" customHeight="1">
      <c r="B6" s="2" t="s">
        <v>0</v>
      </c>
      <c r="C6" s="3" t="s">
        <v>1</v>
      </c>
      <c r="D6" s="3" t="s">
        <v>2</v>
      </c>
      <c r="E6" s="10" t="s">
        <v>109</v>
      </c>
      <c r="F6" s="7" t="s">
        <v>101</v>
      </c>
      <c r="G6" s="7" t="s">
        <v>102</v>
      </c>
    </row>
    <row r="7" spans="2:9" s="17" customFormat="1">
      <c r="B7" s="4" t="s">
        <v>3</v>
      </c>
      <c r="C7" s="5" t="s">
        <v>93</v>
      </c>
      <c r="D7" s="5" t="s">
        <v>108</v>
      </c>
      <c r="E7" s="13">
        <v>56437.7</v>
      </c>
      <c r="F7" s="8">
        <f>F8+F11+F19+F25+F28</f>
        <v>32912.300000000003</v>
      </c>
      <c r="G7" s="18">
        <f>F7/E7</f>
        <v>0.58316161005852474</v>
      </c>
    </row>
    <row r="8" spans="2:9" s="17" customFormat="1" ht="42.75" customHeight="1">
      <c r="B8" s="4" t="s">
        <v>4</v>
      </c>
      <c r="C8" s="5" t="s">
        <v>93</v>
      </c>
      <c r="D8" s="5" t="s">
        <v>94</v>
      </c>
      <c r="E8" s="13">
        <v>2150.4</v>
      </c>
      <c r="F8" s="8">
        <f>F9</f>
        <v>1754.5</v>
      </c>
      <c r="G8" s="18">
        <f t="shared" ref="G8:G71" si="0">F8/E8</f>
        <v>0.81589471726190477</v>
      </c>
    </row>
    <row r="9" spans="2:9" s="17" customFormat="1" hidden="1">
      <c r="B9" s="4" t="s">
        <v>5</v>
      </c>
      <c r="C9" s="5" t="s">
        <v>93</v>
      </c>
      <c r="D9" s="5" t="s">
        <v>94</v>
      </c>
      <c r="E9" s="13">
        <v>2150.4</v>
      </c>
      <c r="F9" s="8">
        <f>F10</f>
        <v>1754.5</v>
      </c>
      <c r="G9" s="18">
        <f t="shared" si="0"/>
        <v>0.81589471726190477</v>
      </c>
    </row>
    <row r="10" spans="2:9" s="17" customFormat="1" hidden="1">
      <c r="B10" s="4" t="s">
        <v>6</v>
      </c>
      <c r="C10" s="5" t="s">
        <v>93</v>
      </c>
      <c r="D10" s="5" t="s">
        <v>94</v>
      </c>
      <c r="E10" s="13">
        <v>2150.4</v>
      </c>
      <c r="F10" s="8">
        <f>1514.1+240.4</f>
        <v>1754.5</v>
      </c>
      <c r="G10" s="18">
        <f t="shared" si="0"/>
        <v>0.81589471726190477</v>
      </c>
    </row>
    <row r="11" spans="2:9" s="17" customFormat="1" ht="74.25" customHeight="1">
      <c r="B11" s="4" t="s">
        <v>7</v>
      </c>
      <c r="C11" s="5" t="s">
        <v>93</v>
      </c>
      <c r="D11" s="5" t="s">
        <v>95</v>
      </c>
      <c r="E11" s="13">
        <v>27253</v>
      </c>
      <c r="F11" s="8">
        <f>F12</f>
        <v>19473.800000000003</v>
      </c>
      <c r="G11" s="18">
        <f t="shared" si="0"/>
        <v>0.71455619564818562</v>
      </c>
      <c r="I11" s="15"/>
    </row>
    <row r="12" spans="2:9" s="17" customFormat="1" hidden="1">
      <c r="B12" s="4" t="s">
        <v>8</v>
      </c>
      <c r="C12" s="5" t="s">
        <v>93</v>
      </c>
      <c r="D12" s="5" t="s">
        <v>95</v>
      </c>
      <c r="E12" s="13">
        <v>27253</v>
      </c>
      <c r="F12" s="8">
        <f>F13</f>
        <v>19473.800000000003</v>
      </c>
      <c r="G12" s="18">
        <f t="shared" si="0"/>
        <v>0.71455619564818562</v>
      </c>
    </row>
    <row r="13" spans="2:9" s="17" customFormat="1" ht="60" hidden="1">
      <c r="B13" s="4" t="s">
        <v>9</v>
      </c>
      <c r="C13" s="5" t="s">
        <v>93</v>
      </c>
      <c r="D13" s="5" t="s">
        <v>95</v>
      </c>
      <c r="E13" s="13">
        <v>27253</v>
      </c>
      <c r="F13" s="8">
        <f>SUM(F14:F18)</f>
        <v>19473.800000000003</v>
      </c>
      <c r="G13" s="18">
        <f t="shared" si="0"/>
        <v>0.71455619564818562</v>
      </c>
    </row>
    <row r="14" spans="2:9" s="17" customFormat="1" hidden="1">
      <c r="B14" s="4" t="s">
        <v>6</v>
      </c>
      <c r="C14" s="5" t="s">
        <v>93</v>
      </c>
      <c r="D14" s="5" t="s">
        <v>95</v>
      </c>
      <c r="E14" s="13">
        <v>25463.4</v>
      </c>
      <c r="F14" s="8">
        <f>14154.1+3647.1</f>
        <v>17801.2</v>
      </c>
      <c r="G14" s="18">
        <f t="shared" si="0"/>
        <v>0.69908967380632592</v>
      </c>
    </row>
    <row r="15" spans="2:9" s="17" customFormat="1" ht="30" hidden="1">
      <c r="B15" s="4" t="s">
        <v>10</v>
      </c>
      <c r="C15" s="5" t="s">
        <v>93</v>
      </c>
      <c r="D15" s="5" t="s">
        <v>95</v>
      </c>
      <c r="E15" s="13">
        <v>148.9</v>
      </c>
      <c r="F15" s="8">
        <f>12.3+39.7+78</f>
        <v>130</v>
      </c>
      <c r="G15" s="18">
        <f t="shared" si="0"/>
        <v>0.87306917394224304</v>
      </c>
    </row>
    <row r="16" spans="2:9" s="17" customFormat="1" ht="45" hidden="1">
      <c r="B16" s="4" t="s">
        <v>11</v>
      </c>
      <c r="C16" s="5" t="s">
        <v>93</v>
      </c>
      <c r="D16" s="5" t="s">
        <v>95</v>
      </c>
      <c r="E16" s="13">
        <v>827.9</v>
      </c>
      <c r="F16" s="8">
        <v>827.9</v>
      </c>
      <c r="G16" s="18">
        <f t="shared" si="0"/>
        <v>1</v>
      </c>
    </row>
    <row r="17" spans="2:7" s="17" customFormat="1" ht="30" hidden="1">
      <c r="B17" s="4" t="s">
        <v>12</v>
      </c>
      <c r="C17" s="5" t="s">
        <v>93</v>
      </c>
      <c r="D17" s="5" t="s">
        <v>95</v>
      </c>
      <c r="E17" s="13">
        <v>251.8</v>
      </c>
      <c r="F17" s="8">
        <f>33.3+114.6+6.1</f>
        <v>153.99999999999997</v>
      </c>
      <c r="G17" s="18">
        <f t="shared" si="0"/>
        <v>0.61159650516282749</v>
      </c>
    </row>
    <row r="18" spans="2:7" s="17" customFormat="1" ht="30" hidden="1">
      <c r="B18" s="4" t="s">
        <v>13</v>
      </c>
      <c r="C18" s="5" t="s">
        <v>93</v>
      </c>
      <c r="D18" s="5" t="s">
        <v>95</v>
      </c>
      <c r="E18" s="13">
        <v>561</v>
      </c>
      <c r="F18" s="8">
        <v>560.70000000000005</v>
      </c>
      <c r="G18" s="18">
        <f t="shared" si="0"/>
        <v>0.99946524064171127</v>
      </c>
    </row>
    <row r="19" spans="2:7" s="17" customFormat="1" ht="30">
      <c r="B19" s="4" t="s">
        <v>14</v>
      </c>
      <c r="C19" s="5" t="s">
        <v>93</v>
      </c>
      <c r="D19" s="5" t="s">
        <v>96</v>
      </c>
      <c r="E19" s="13">
        <v>1648</v>
      </c>
      <c r="F19" s="8">
        <f>F20</f>
        <v>1648</v>
      </c>
      <c r="G19" s="18">
        <f t="shared" si="0"/>
        <v>1</v>
      </c>
    </row>
    <row r="20" spans="2:7" s="17" customFormat="1" hidden="1">
      <c r="B20" s="4" t="s">
        <v>15</v>
      </c>
      <c r="C20" s="5" t="s">
        <v>93</v>
      </c>
      <c r="D20" s="5" t="s">
        <v>96</v>
      </c>
      <c r="E20" s="13">
        <v>1648</v>
      </c>
      <c r="F20" s="8">
        <f>F21+F23</f>
        <v>1648</v>
      </c>
      <c r="G20" s="18">
        <f t="shared" si="0"/>
        <v>1</v>
      </c>
    </row>
    <row r="21" spans="2:7" s="17" customFormat="1" ht="30" hidden="1">
      <c r="B21" s="4" t="s">
        <v>16</v>
      </c>
      <c r="C21" s="5" t="s">
        <v>93</v>
      </c>
      <c r="D21" s="5" t="s">
        <v>96</v>
      </c>
      <c r="E21" s="13">
        <v>1300</v>
      </c>
      <c r="F21" s="8">
        <f>F22</f>
        <v>1300</v>
      </c>
      <c r="G21" s="18">
        <f t="shared" si="0"/>
        <v>1</v>
      </c>
    </row>
    <row r="22" spans="2:7" s="17" customFormat="1" ht="30" hidden="1">
      <c r="B22" s="4" t="s">
        <v>13</v>
      </c>
      <c r="C22" s="5" t="s">
        <v>93</v>
      </c>
      <c r="D22" s="5" t="s">
        <v>96</v>
      </c>
      <c r="E22" s="13">
        <v>1300</v>
      </c>
      <c r="F22" s="8">
        <v>1300</v>
      </c>
      <c r="G22" s="18">
        <f t="shared" si="0"/>
        <v>1</v>
      </c>
    </row>
    <row r="23" spans="2:7" s="17" customFormat="1" ht="30" hidden="1">
      <c r="B23" s="4" t="s">
        <v>17</v>
      </c>
      <c r="C23" s="5" t="s">
        <v>93</v>
      </c>
      <c r="D23" s="5" t="s">
        <v>96</v>
      </c>
      <c r="E23" s="14"/>
      <c r="F23" s="9">
        <f>F24</f>
        <v>348</v>
      </c>
      <c r="G23" s="18"/>
    </row>
    <row r="24" spans="2:7" s="17" customFormat="1" ht="30" hidden="1">
      <c r="B24" s="4" t="s">
        <v>13</v>
      </c>
      <c r="C24" s="5" t="s">
        <v>93</v>
      </c>
      <c r="D24" s="5" t="s">
        <v>96</v>
      </c>
      <c r="E24" s="13">
        <v>348</v>
      </c>
      <c r="F24" s="8">
        <v>348</v>
      </c>
      <c r="G24" s="18">
        <f t="shared" si="0"/>
        <v>1</v>
      </c>
    </row>
    <row r="25" spans="2:7" s="17" customFormat="1">
      <c r="B25" s="4" t="s">
        <v>19</v>
      </c>
      <c r="C25" s="5" t="s">
        <v>93</v>
      </c>
      <c r="D25" s="5">
        <v>11</v>
      </c>
      <c r="E25" s="13">
        <v>76</v>
      </c>
      <c r="F25" s="8">
        <f>F26</f>
        <v>0</v>
      </c>
      <c r="G25" s="18">
        <f t="shared" si="0"/>
        <v>0</v>
      </c>
    </row>
    <row r="26" spans="2:7" s="17" customFormat="1" hidden="1">
      <c r="B26" s="4" t="s">
        <v>20</v>
      </c>
      <c r="C26" s="5" t="s">
        <v>93</v>
      </c>
      <c r="D26" s="5">
        <v>11</v>
      </c>
      <c r="E26" s="13">
        <v>76</v>
      </c>
      <c r="F26" s="8">
        <f>F27</f>
        <v>0</v>
      </c>
      <c r="G26" s="18">
        <f t="shared" si="0"/>
        <v>0</v>
      </c>
    </row>
    <row r="27" spans="2:7" s="17" customFormat="1" hidden="1">
      <c r="B27" s="4" t="s">
        <v>21</v>
      </c>
      <c r="C27" s="5" t="s">
        <v>93</v>
      </c>
      <c r="D27" s="5">
        <v>11</v>
      </c>
      <c r="E27" s="13">
        <v>76</v>
      </c>
      <c r="F27" s="8">
        <v>0</v>
      </c>
      <c r="G27" s="18">
        <f t="shared" si="0"/>
        <v>0</v>
      </c>
    </row>
    <row r="28" spans="2:7" s="17" customFormat="1" ht="18" customHeight="1">
      <c r="B28" s="4" t="s">
        <v>22</v>
      </c>
      <c r="C28" s="5" t="s">
        <v>93</v>
      </c>
      <c r="D28" s="5">
        <v>13</v>
      </c>
      <c r="E28" s="13">
        <v>25310.3</v>
      </c>
      <c r="F28" s="8">
        <f>F29+F34+F41</f>
        <v>10036</v>
      </c>
      <c r="G28" s="18">
        <f t="shared" si="0"/>
        <v>0.39651841345223093</v>
      </c>
    </row>
    <row r="29" spans="2:7" s="17" customFormat="1" ht="45" hidden="1">
      <c r="B29" s="4" t="s">
        <v>23</v>
      </c>
      <c r="C29" s="5" t="s">
        <v>93</v>
      </c>
      <c r="D29" s="5">
        <v>13</v>
      </c>
      <c r="E29" s="13">
        <v>707</v>
      </c>
      <c r="F29" s="8">
        <f>F30</f>
        <v>458.4</v>
      </c>
      <c r="G29" s="18">
        <f t="shared" si="0"/>
        <v>0.64837340876944838</v>
      </c>
    </row>
    <row r="30" spans="2:7" s="17" customFormat="1" ht="30" hidden="1">
      <c r="B30" s="4" t="s">
        <v>24</v>
      </c>
      <c r="C30" s="5" t="s">
        <v>93</v>
      </c>
      <c r="D30" s="5">
        <v>13</v>
      </c>
      <c r="E30" s="13">
        <v>707</v>
      </c>
      <c r="F30" s="8">
        <f>F31</f>
        <v>458.4</v>
      </c>
      <c r="G30" s="18">
        <f t="shared" si="0"/>
        <v>0.64837340876944838</v>
      </c>
    </row>
    <row r="31" spans="2:7" s="17" customFormat="1" ht="30" hidden="1">
      <c r="B31" s="4" t="s">
        <v>25</v>
      </c>
      <c r="C31" s="5" t="s">
        <v>93</v>
      </c>
      <c r="D31" s="5">
        <v>13</v>
      </c>
      <c r="E31" s="13">
        <v>707</v>
      </c>
      <c r="F31" s="8">
        <f>F32</f>
        <v>458.4</v>
      </c>
      <c r="G31" s="18">
        <f t="shared" si="0"/>
        <v>0.64837340876944838</v>
      </c>
    </row>
    <row r="32" spans="2:7" s="17" customFormat="1" ht="60" hidden="1">
      <c r="B32" s="4" t="s">
        <v>9</v>
      </c>
      <c r="C32" s="5" t="s">
        <v>93</v>
      </c>
      <c r="D32" s="5">
        <v>13</v>
      </c>
      <c r="E32" s="13">
        <v>707</v>
      </c>
      <c r="F32" s="8">
        <f>F33</f>
        <v>458.4</v>
      </c>
      <c r="G32" s="18">
        <f t="shared" si="0"/>
        <v>0.64837340876944838</v>
      </c>
    </row>
    <row r="33" spans="2:7" s="17" customFormat="1" ht="30" hidden="1">
      <c r="B33" s="4" t="s">
        <v>10</v>
      </c>
      <c r="C33" s="5" t="s">
        <v>93</v>
      </c>
      <c r="D33" s="5">
        <v>13</v>
      </c>
      <c r="E33" s="13">
        <v>707</v>
      </c>
      <c r="F33" s="8">
        <v>458.4</v>
      </c>
      <c r="G33" s="18">
        <f t="shared" si="0"/>
        <v>0.64837340876944838</v>
      </c>
    </row>
    <row r="34" spans="2:7" s="17" customFormat="1" ht="30" hidden="1">
      <c r="B34" s="4" t="s">
        <v>26</v>
      </c>
      <c r="C34" s="5" t="s">
        <v>93</v>
      </c>
      <c r="D34" s="5">
        <v>13</v>
      </c>
      <c r="E34" s="13">
        <v>12195.3</v>
      </c>
      <c r="F34" s="8">
        <f>F35</f>
        <v>9268.6</v>
      </c>
      <c r="G34" s="18">
        <f t="shared" si="0"/>
        <v>0.76001410379408463</v>
      </c>
    </row>
    <row r="35" spans="2:7" s="17" customFormat="1" ht="30" hidden="1">
      <c r="B35" s="4" t="s">
        <v>27</v>
      </c>
      <c r="C35" s="5" t="s">
        <v>93</v>
      </c>
      <c r="D35" s="5">
        <v>13</v>
      </c>
      <c r="E35" s="13">
        <v>12195.3</v>
      </c>
      <c r="F35" s="8">
        <f>SUM(F36:F40)</f>
        <v>9268.6</v>
      </c>
      <c r="G35" s="18">
        <f t="shared" si="0"/>
        <v>0.76001410379408463</v>
      </c>
    </row>
    <row r="36" spans="2:7" s="17" customFormat="1" hidden="1">
      <c r="B36" s="4" t="s">
        <v>6</v>
      </c>
      <c r="C36" s="5" t="s">
        <v>93</v>
      </c>
      <c r="D36" s="5">
        <v>13</v>
      </c>
      <c r="E36" s="13">
        <v>8355.1</v>
      </c>
      <c r="F36" s="8">
        <f>5287.9+1588</f>
        <v>6875.9</v>
      </c>
      <c r="G36" s="18">
        <f t="shared" si="0"/>
        <v>0.82295843257411638</v>
      </c>
    </row>
    <row r="37" spans="2:7" s="17" customFormat="1" ht="30" hidden="1">
      <c r="B37" s="4" t="s">
        <v>10</v>
      </c>
      <c r="C37" s="5" t="s">
        <v>93</v>
      </c>
      <c r="D37" s="5">
        <v>13</v>
      </c>
      <c r="E37" s="13">
        <v>204.3</v>
      </c>
      <c r="F37" s="8">
        <f>24.3+4.7+136.6</f>
        <v>165.6</v>
      </c>
      <c r="G37" s="18">
        <f t="shared" si="0"/>
        <v>0.81057268722466957</v>
      </c>
    </row>
    <row r="38" spans="2:7" s="17" customFormat="1" ht="45" hidden="1">
      <c r="B38" s="4" t="s">
        <v>28</v>
      </c>
      <c r="C38" s="5" t="s">
        <v>93</v>
      </c>
      <c r="D38" s="5">
        <v>13</v>
      </c>
      <c r="E38" s="13">
        <v>32.1</v>
      </c>
      <c r="F38" s="8">
        <v>16.8</v>
      </c>
      <c r="G38" s="18">
        <f t="shared" si="0"/>
        <v>0.52336448598130836</v>
      </c>
    </row>
    <row r="39" spans="2:7" s="17" customFormat="1" ht="30" hidden="1">
      <c r="B39" s="4" t="s">
        <v>12</v>
      </c>
      <c r="C39" s="5" t="s">
        <v>93</v>
      </c>
      <c r="D39" s="5">
        <v>13</v>
      </c>
      <c r="E39" s="13">
        <v>3517.5</v>
      </c>
      <c r="F39" s="8">
        <f>51.8+534.2+6+113.8+420.7+132+896.9</f>
        <v>2155.4</v>
      </c>
      <c r="G39" s="18">
        <f t="shared" si="0"/>
        <v>0.6127647476901209</v>
      </c>
    </row>
    <row r="40" spans="2:7" s="17" customFormat="1" ht="30" hidden="1">
      <c r="B40" s="4" t="s">
        <v>13</v>
      </c>
      <c r="C40" s="5" t="s">
        <v>93</v>
      </c>
      <c r="D40" s="5">
        <v>13</v>
      </c>
      <c r="E40" s="13">
        <v>86.3</v>
      </c>
      <c r="F40" s="8">
        <v>54.9</v>
      </c>
      <c r="G40" s="18">
        <f t="shared" si="0"/>
        <v>0.63615295480880651</v>
      </c>
    </row>
    <row r="41" spans="2:7" s="17" customFormat="1" ht="30" hidden="1">
      <c r="B41" s="4" t="s">
        <v>29</v>
      </c>
      <c r="C41" s="5" t="s">
        <v>93</v>
      </c>
      <c r="D41" s="5">
        <v>13</v>
      </c>
      <c r="E41" s="13">
        <v>12408</v>
      </c>
      <c r="F41" s="8">
        <f>F42+F45</f>
        <v>309</v>
      </c>
      <c r="G41" s="18">
        <f t="shared" si="0"/>
        <v>2.4903288201160542E-2</v>
      </c>
    </row>
    <row r="42" spans="2:7" s="17" customFormat="1" ht="45" hidden="1">
      <c r="B42" s="4" t="s">
        <v>30</v>
      </c>
      <c r="C42" s="5" t="s">
        <v>93</v>
      </c>
      <c r="D42" s="5">
        <v>13</v>
      </c>
      <c r="E42" s="13">
        <v>12323</v>
      </c>
      <c r="F42" s="8">
        <f>SUM(F43:F44)</f>
        <v>309</v>
      </c>
      <c r="G42" s="18">
        <f t="shared" si="0"/>
        <v>2.5075062890529902E-2</v>
      </c>
    </row>
    <row r="43" spans="2:7" s="17" customFormat="1" ht="30" hidden="1">
      <c r="B43" s="4" t="s">
        <v>12</v>
      </c>
      <c r="C43" s="5" t="s">
        <v>93</v>
      </c>
      <c r="D43" s="5">
        <v>13</v>
      </c>
      <c r="E43" s="13">
        <v>12290.7</v>
      </c>
      <c r="F43" s="8">
        <v>278.10000000000002</v>
      </c>
      <c r="G43" s="18">
        <f t="shared" si="0"/>
        <v>2.2626864214406014E-2</v>
      </c>
    </row>
    <row r="44" spans="2:7" s="17" customFormat="1" ht="30" hidden="1">
      <c r="B44" s="4" t="s">
        <v>12</v>
      </c>
      <c r="C44" s="5" t="s">
        <v>93</v>
      </c>
      <c r="D44" s="5">
        <v>13</v>
      </c>
      <c r="E44" s="13">
        <v>32.299999999999997</v>
      </c>
      <c r="F44" s="8">
        <v>30.9</v>
      </c>
      <c r="G44" s="18">
        <f t="shared" si="0"/>
        <v>0.95665634674922606</v>
      </c>
    </row>
    <row r="45" spans="2:7" s="17" customFormat="1" ht="45" hidden="1">
      <c r="B45" s="4" t="s">
        <v>31</v>
      </c>
      <c r="C45" s="5" t="s">
        <v>93</v>
      </c>
      <c r="D45" s="5">
        <v>13</v>
      </c>
      <c r="E45" s="13">
        <v>85</v>
      </c>
      <c r="F45" s="8">
        <f>SUM(F46)</f>
        <v>0</v>
      </c>
      <c r="G45" s="18">
        <f t="shared" si="0"/>
        <v>0</v>
      </c>
    </row>
    <row r="46" spans="2:7" s="17" customFormat="1" ht="30" hidden="1">
      <c r="B46" s="4" t="s">
        <v>12</v>
      </c>
      <c r="C46" s="5" t="s">
        <v>93</v>
      </c>
      <c r="D46" s="5">
        <v>13</v>
      </c>
      <c r="E46" s="13">
        <v>85</v>
      </c>
      <c r="F46" s="8">
        <v>0</v>
      </c>
      <c r="G46" s="18">
        <f t="shared" si="0"/>
        <v>0</v>
      </c>
    </row>
    <row r="47" spans="2:7" s="17" customFormat="1">
      <c r="B47" s="4" t="s">
        <v>32</v>
      </c>
      <c r="C47" s="5" t="s">
        <v>94</v>
      </c>
      <c r="D47" s="5" t="s">
        <v>108</v>
      </c>
      <c r="E47" s="13">
        <v>1139</v>
      </c>
      <c r="F47" s="8">
        <f>F48</f>
        <v>1114.8</v>
      </c>
      <c r="G47" s="18">
        <f t="shared" si="0"/>
        <v>0.97875329236172082</v>
      </c>
    </row>
    <row r="48" spans="2:7" s="17" customFormat="1" ht="18" customHeight="1">
      <c r="B48" s="4" t="s">
        <v>33</v>
      </c>
      <c r="C48" s="5" t="s">
        <v>94</v>
      </c>
      <c r="D48" s="5" t="s">
        <v>97</v>
      </c>
      <c r="E48" s="13">
        <v>1139</v>
      </c>
      <c r="F48" s="8">
        <f>F49</f>
        <v>1114.8</v>
      </c>
      <c r="G48" s="18">
        <f t="shared" si="0"/>
        <v>0.97875329236172082</v>
      </c>
    </row>
    <row r="49" spans="2:7" s="17" customFormat="1" ht="45" hidden="1">
      <c r="B49" s="4" t="s">
        <v>34</v>
      </c>
      <c r="C49" s="5" t="s">
        <v>94</v>
      </c>
      <c r="D49" s="5" t="s">
        <v>97</v>
      </c>
      <c r="E49" s="13">
        <v>1139</v>
      </c>
      <c r="F49" s="8">
        <f>SUM(F50:F53)</f>
        <v>1114.8</v>
      </c>
      <c r="G49" s="18">
        <f t="shared" si="0"/>
        <v>0.97875329236172082</v>
      </c>
    </row>
    <row r="50" spans="2:7" s="17" customFormat="1" hidden="1">
      <c r="B50" s="4" t="s">
        <v>6</v>
      </c>
      <c r="C50" s="5" t="s">
        <v>94</v>
      </c>
      <c r="D50" s="5" t="s">
        <v>97</v>
      </c>
      <c r="E50" s="13">
        <v>1108.3</v>
      </c>
      <c r="F50" s="8">
        <f>257.1+849.5</f>
        <v>1106.5999999999999</v>
      </c>
      <c r="G50" s="18">
        <f t="shared" si="0"/>
        <v>0.99846611928178286</v>
      </c>
    </row>
    <row r="51" spans="2:7" s="17" customFormat="1" ht="30" hidden="1">
      <c r="B51" s="4" t="s">
        <v>10</v>
      </c>
      <c r="C51" s="5" t="s">
        <v>94</v>
      </c>
      <c r="D51" s="5" t="s">
        <v>97</v>
      </c>
      <c r="E51" s="13">
        <v>0</v>
      </c>
      <c r="F51" s="8"/>
      <c r="G51" s="18" t="e">
        <f t="shared" si="0"/>
        <v>#DIV/0!</v>
      </c>
    </row>
    <row r="52" spans="2:7" s="17" customFormat="1" ht="45" hidden="1">
      <c r="B52" s="4" t="s">
        <v>28</v>
      </c>
      <c r="C52" s="5" t="s">
        <v>94</v>
      </c>
      <c r="D52" s="5" t="s">
        <v>97</v>
      </c>
      <c r="E52" s="13">
        <v>6.7</v>
      </c>
      <c r="F52" s="8">
        <v>4.4000000000000004</v>
      </c>
      <c r="G52" s="18">
        <f t="shared" si="0"/>
        <v>0.65671641791044777</v>
      </c>
    </row>
    <row r="53" spans="2:7" s="17" customFormat="1" ht="30" hidden="1">
      <c r="B53" s="4" t="s">
        <v>12</v>
      </c>
      <c r="C53" s="5" t="s">
        <v>94</v>
      </c>
      <c r="D53" s="5" t="s">
        <v>97</v>
      </c>
      <c r="E53" s="13">
        <v>24</v>
      </c>
      <c r="F53" s="8">
        <v>3.8</v>
      </c>
      <c r="G53" s="18">
        <f t="shared" si="0"/>
        <v>0.15833333333333333</v>
      </c>
    </row>
    <row r="54" spans="2:7" s="17" customFormat="1" ht="30">
      <c r="B54" s="4" t="s">
        <v>35</v>
      </c>
      <c r="C54" s="5" t="s">
        <v>97</v>
      </c>
      <c r="D54" s="5" t="s">
        <v>108</v>
      </c>
      <c r="E54" s="13">
        <v>392.1</v>
      </c>
      <c r="F54" s="8">
        <f>F55+F58</f>
        <v>214.1</v>
      </c>
      <c r="G54" s="18">
        <f t="shared" si="0"/>
        <v>0.54603417495536843</v>
      </c>
    </row>
    <row r="55" spans="2:7" s="17" customFormat="1">
      <c r="B55" s="4" t="s">
        <v>36</v>
      </c>
      <c r="C55" s="5" t="s">
        <v>97</v>
      </c>
      <c r="D55" s="5" t="s">
        <v>95</v>
      </c>
      <c r="E55" s="13">
        <v>241.5</v>
      </c>
      <c r="F55" s="8">
        <f>F56</f>
        <v>155.69999999999999</v>
      </c>
      <c r="G55" s="18">
        <f t="shared" si="0"/>
        <v>0.64472049689440991</v>
      </c>
    </row>
    <row r="56" spans="2:7" s="17" customFormat="1" ht="60" hidden="1">
      <c r="B56" s="4" t="s">
        <v>37</v>
      </c>
      <c r="C56" s="5" t="s">
        <v>97</v>
      </c>
      <c r="D56" s="5" t="s">
        <v>95</v>
      </c>
      <c r="E56" s="13">
        <v>241.5</v>
      </c>
      <c r="F56" s="8">
        <f>F57</f>
        <v>155.69999999999999</v>
      </c>
      <c r="G56" s="18">
        <f t="shared" si="0"/>
        <v>0.64472049689440991</v>
      </c>
    </row>
    <row r="57" spans="2:7" s="17" customFormat="1" ht="30" hidden="1">
      <c r="B57" s="4" t="s">
        <v>12</v>
      </c>
      <c r="C57" s="5" t="s">
        <v>97</v>
      </c>
      <c r="D57" s="5" t="s">
        <v>95</v>
      </c>
      <c r="E57" s="13">
        <v>241.5</v>
      </c>
      <c r="F57" s="8">
        <f>106.9+48.8</f>
        <v>155.69999999999999</v>
      </c>
      <c r="G57" s="18">
        <f t="shared" si="0"/>
        <v>0.64472049689440991</v>
      </c>
    </row>
    <row r="58" spans="2:7" s="17" customFormat="1" ht="60">
      <c r="B58" s="4" t="s">
        <v>38</v>
      </c>
      <c r="C58" s="5" t="s">
        <v>97</v>
      </c>
      <c r="D58" s="5" t="s">
        <v>98</v>
      </c>
      <c r="E58" s="13">
        <v>150.6</v>
      </c>
      <c r="F58" s="8">
        <f>F59</f>
        <v>58.4</v>
      </c>
      <c r="G58" s="18">
        <f t="shared" si="0"/>
        <v>0.38778220451527223</v>
      </c>
    </row>
    <row r="59" spans="2:7" s="17" customFormat="1" ht="60" hidden="1">
      <c r="B59" s="4" t="s">
        <v>39</v>
      </c>
      <c r="C59" s="5" t="s">
        <v>97</v>
      </c>
      <c r="D59" s="5" t="s">
        <v>98</v>
      </c>
      <c r="E59" s="13">
        <v>150.6</v>
      </c>
      <c r="F59" s="8">
        <f>F60+F61</f>
        <v>58.4</v>
      </c>
      <c r="G59" s="18">
        <f t="shared" si="0"/>
        <v>0.38778220451527223</v>
      </c>
    </row>
    <row r="60" spans="2:7" s="17" customFormat="1" ht="30" hidden="1">
      <c r="B60" s="4" t="s">
        <v>12</v>
      </c>
      <c r="C60" s="5" t="s">
        <v>97</v>
      </c>
      <c r="D60" s="5" t="s">
        <v>98</v>
      </c>
      <c r="E60" s="13">
        <v>126.6</v>
      </c>
      <c r="F60" s="8">
        <v>36.4</v>
      </c>
      <c r="G60" s="18">
        <f t="shared" si="0"/>
        <v>0.28751974723538704</v>
      </c>
    </row>
    <row r="61" spans="2:7" s="17" customFormat="1" hidden="1">
      <c r="B61" s="4" t="s">
        <v>40</v>
      </c>
      <c r="C61" s="5" t="s">
        <v>97</v>
      </c>
      <c r="D61" s="5" t="s">
        <v>98</v>
      </c>
      <c r="E61" s="13">
        <v>24</v>
      </c>
      <c r="F61" s="8">
        <v>22</v>
      </c>
      <c r="G61" s="18">
        <f t="shared" si="0"/>
        <v>0.91666666666666663</v>
      </c>
    </row>
    <row r="62" spans="2:7" s="17" customFormat="1">
      <c r="B62" s="4" t="s">
        <v>110</v>
      </c>
      <c r="C62" s="5" t="s">
        <v>95</v>
      </c>
      <c r="D62" s="5" t="s">
        <v>108</v>
      </c>
      <c r="E62" s="13">
        <v>18947.099999999999</v>
      </c>
      <c r="F62" s="8">
        <f>F63+F66+F70+F76+F80</f>
        <v>16398.3</v>
      </c>
      <c r="G62" s="18">
        <f t="shared" si="0"/>
        <v>0.86547809427300226</v>
      </c>
    </row>
    <row r="63" spans="2:7" s="17" customFormat="1">
      <c r="B63" s="4" t="s">
        <v>41</v>
      </c>
      <c r="C63" s="5" t="s">
        <v>95</v>
      </c>
      <c r="D63" s="5" t="s">
        <v>93</v>
      </c>
      <c r="E63" s="13">
        <v>4157.5</v>
      </c>
      <c r="F63" s="8">
        <f>F64</f>
        <v>4015.2999999999997</v>
      </c>
      <c r="G63" s="18">
        <f t="shared" si="0"/>
        <v>0.96579675285628375</v>
      </c>
    </row>
    <row r="64" spans="2:7" s="17" customFormat="1" ht="30" hidden="1">
      <c r="B64" s="4" t="s">
        <v>42</v>
      </c>
      <c r="C64" s="5" t="s">
        <v>95</v>
      </c>
      <c r="D64" s="5" t="s">
        <v>93</v>
      </c>
      <c r="E64" s="13">
        <v>4157.5</v>
      </c>
      <c r="F64" s="8">
        <f>F65</f>
        <v>4015.2999999999997</v>
      </c>
      <c r="G64" s="18">
        <f t="shared" si="0"/>
        <v>0.96579675285628375</v>
      </c>
    </row>
    <row r="65" spans="2:7" s="17" customFormat="1" hidden="1">
      <c r="B65" s="4" t="s">
        <v>6</v>
      </c>
      <c r="C65" s="5" t="s">
        <v>95</v>
      </c>
      <c r="D65" s="5" t="s">
        <v>93</v>
      </c>
      <c r="E65" s="13">
        <v>4157.5</v>
      </c>
      <c r="F65" s="8">
        <f>927.1+3088.2</f>
        <v>4015.2999999999997</v>
      </c>
      <c r="G65" s="18">
        <f t="shared" si="0"/>
        <v>0.96579675285628375</v>
      </c>
    </row>
    <row r="66" spans="2:7" s="17" customFormat="1" ht="60" hidden="1">
      <c r="B66" s="4" t="s">
        <v>43</v>
      </c>
      <c r="C66" s="5" t="s">
        <v>95</v>
      </c>
      <c r="D66" s="5" t="s">
        <v>99</v>
      </c>
      <c r="E66" s="13">
        <v>5380.2</v>
      </c>
      <c r="F66" s="8">
        <f>F67</f>
        <v>4422.2</v>
      </c>
      <c r="G66" s="18">
        <f t="shared" si="0"/>
        <v>0.82193970484368606</v>
      </c>
    </row>
    <row r="67" spans="2:7" s="17" customFormat="1">
      <c r="B67" s="4" t="s">
        <v>44</v>
      </c>
      <c r="C67" s="5" t="s">
        <v>95</v>
      </c>
      <c r="D67" s="5" t="s">
        <v>99</v>
      </c>
      <c r="E67" s="13">
        <v>5380.2</v>
      </c>
      <c r="F67" s="8">
        <f>F68</f>
        <v>4422.2</v>
      </c>
      <c r="G67" s="18">
        <f t="shared" si="0"/>
        <v>0.82193970484368606</v>
      </c>
    </row>
    <row r="68" spans="2:7" s="17" customFormat="1" ht="75" hidden="1">
      <c r="B68" s="4" t="s">
        <v>45</v>
      </c>
      <c r="C68" s="5" t="s">
        <v>95</v>
      </c>
      <c r="D68" s="5" t="s">
        <v>99</v>
      </c>
      <c r="E68" s="13">
        <v>5380.2</v>
      </c>
      <c r="F68" s="8">
        <f>F69</f>
        <v>4422.2</v>
      </c>
      <c r="G68" s="18">
        <f t="shared" si="0"/>
        <v>0.82193970484368606</v>
      </c>
    </row>
    <row r="69" spans="2:7" s="17" customFormat="1" ht="60" hidden="1">
      <c r="B69" s="4" t="s">
        <v>18</v>
      </c>
      <c r="C69" s="5" t="s">
        <v>95</v>
      </c>
      <c r="D69" s="5" t="s">
        <v>99</v>
      </c>
      <c r="E69" s="13">
        <v>5380.2</v>
      </c>
      <c r="F69" s="8">
        <v>4422.2</v>
      </c>
      <c r="G69" s="18">
        <f t="shared" si="0"/>
        <v>0.82193970484368606</v>
      </c>
    </row>
    <row r="70" spans="2:7" s="17" customFormat="1" ht="14.25" customHeight="1">
      <c r="B70" s="4" t="s">
        <v>46</v>
      </c>
      <c r="C70" s="5" t="s">
        <v>95</v>
      </c>
      <c r="D70" s="5" t="s">
        <v>98</v>
      </c>
      <c r="E70" s="13">
        <v>6583.1</v>
      </c>
      <c r="F70" s="8">
        <f>F71+F74</f>
        <v>6024.3</v>
      </c>
      <c r="G70" s="18">
        <f t="shared" si="0"/>
        <v>0.91511597879418505</v>
      </c>
    </row>
    <row r="71" spans="2:7" s="17" customFormat="1" ht="60" hidden="1">
      <c r="B71" s="4" t="s">
        <v>43</v>
      </c>
      <c r="C71" s="5" t="s">
        <v>95</v>
      </c>
      <c r="D71" s="5" t="s">
        <v>98</v>
      </c>
      <c r="E71" s="13">
        <v>6583.1</v>
      </c>
      <c r="F71" s="8">
        <f>F72</f>
        <v>5014.3</v>
      </c>
      <c r="G71" s="18">
        <f t="shared" si="0"/>
        <v>0.76169281949233647</v>
      </c>
    </row>
    <row r="72" spans="2:7" s="17" customFormat="1" ht="60" hidden="1" customHeight="1">
      <c r="B72" s="4" t="s">
        <v>47</v>
      </c>
      <c r="C72" s="5" t="s">
        <v>95</v>
      </c>
      <c r="D72" s="5" t="s">
        <v>98</v>
      </c>
      <c r="E72" s="13">
        <v>6583.1</v>
      </c>
      <c r="F72" s="8">
        <f>F73</f>
        <v>5014.3</v>
      </c>
      <c r="G72" s="18">
        <f t="shared" ref="G72:G135" si="1">F72/E72</f>
        <v>0.76169281949233647</v>
      </c>
    </row>
    <row r="73" spans="2:7" s="17" customFormat="1" ht="30" hidden="1">
      <c r="B73" s="4" t="s">
        <v>12</v>
      </c>
      <c r="C73" s="5" t="s">
        <v>95</v>
      </c>
      <c r="D73" s="5" t="s">
        <v>98</v>
      </c>
      <c r="E73" s="13">
        <v>5098.1000000000004</v>
      </c>
      <c r="F73" s="8">
        <f>1225+3789.3</f>
        <v>5014.3</v>
      </c>
      <c r="G73" s="18">
        <f t="shared" si="1"/>
        <v>0.9835625036778407</v>
      </c>
    </row>
    <row r="74" spans="2:7" s="17" customFormat="1" hidden="1">
      <c r="B74" s="4" t="s">
        <v>48</v>
      </c>
      <c r="C74" s="5" t="s">
        <v>95</v>
      </c>
      <c r="D74" s="5" t="s">
        <v>98</v>
      </c>
      <c r="E74" s="13">
        <v>1485</v>
      </c>
      <c r="F74" s="8">
        <f>F75</f>
        <v>1010</v>
      </c>
      <c r="G74" s="18">
        <f t="shared" si="1"/>
        <v>0.68013468013468015</v>
      </c>
    </row>
    <row r="75" spans="2:7" s="17" customFormat="1" ht="30" hidden="1">
      <c r="B75" s="4" t="s">
        <v>12</v>
      </c>
      <c r="C75" s="5" t="s">
        <v>95</v>
      </c>
      <c r="D75" s="5" t="s">
        <v>98</v>
      </c>
      <c r="E75" s="13">
        <v>1485</v>
      </c>
      <c r="F75" s="8">
        <v>1010</v>
      </c>
      <c r="G75" s="18">
        <f t="shared" si="1"/>
        <v>0.68013468013468015</v>
      </c>
    </row>
    <row r="76" spans="2:7" s="17" customFormat="1">
      <c r="B76" s="4" t="s">
        <v>50</v>
      </c>
      <c r="C76" s="5" t="s">
        <v>95</v>
      </c>
      <c r="D76" s="5">
        <v>10</v>
      </c>
      <c r="E76" s="13">
        <v>2467</v>
      </c>
      <c r="F76" s="8">
        <f>F78</f>
        <v>1823.6</v>
      </c>
      <c r="G76" s="18">
        <f t="shared" si="1"/>
        <v>0.73919740575597892</v>
      </c>
    </row>
    <row r="77" spans="2:7" s="17" customFormat="1" ht="45" hidden="1" customHeight="1">
      <c r="B77" s="4" t="s">
        <v>49</v>
      </c>
      <c r="C77" s="5" t="s">
        <v>95</v>
      </c>
      <c r="D77" s="5">
        <v>10</v>
      </c>
      <c r="E77" s="13">
        <v>2467</v>
      </c>
      <c r="F77" s="8">
        <f>F76</f>
        <v>1823.6</v>
      </c>
      <c r="G77" s="18">
        <f t="shared" si="1"/>
        <v>0.73919740575597892</v>
      </c>
    </row>
    <row r="78" spans="2:7" s="17" customFormat="1" ht="45" hidden="1">
      <c r="B78" s="4" t="s">
        <v>51</v>
      </c>
      <c r="C78" s="5" t="s">
        <v>95</v>
      </c>
      <c r="D78" s="5">
        <v>10</v>
      </c>
      <c r="E78" s="13">
        <v>2467</v>
      </c>
      <c r="F78" s="8">
        <f>F79</f>
        <v>1823.6</v>
      </c>
      <c r="G78" s="18">
        <f t="shared" si="1"/>
        <v>0.73919740575597892</v>
      </c>
    </row>
    <row r="79" spans="2:7" s="17" customFormat="1" ht="45" hidden="1">
      <c r="B79" s="4" t="s">
        <v>28</v>
      </c>
      <c r="C79" s="5" t="s">
        <v>95</v>
      </c>
      <c r="D79" s="5">
        <v>10</v>
      </c>
      <c r="E79" s="13">
        <v>2467</v>
      </c>
      <c r="F79" s="8">
        <f>1533+290.6</f>
        <v>1823.6</v>
      </c>
      <c r="G79" s="18">
        <f t="shared" si="1"/>
        <v>0.73919740575597892</v>
      </c>
    </row>
    <row r="80" spans="2:7" s="17" customFormat="1" ht="30">
      <c r="B80" s="4" t="s">
        <v>29</v>
      </c>
      <c r="C80" s="5" t="s">
        <v>95</v>
      </c>
      <c r="D80" s="5">
        <v>12</v>
      </c>
      <c r="E80" s="13">
        <v>359.3</v>
      </c>
      <c r="F80" s="8">
        <f>F81+F83</f>
        <v>112.9</v>
      </c>
      <c r="G80" s="18">
        <f t="shared" si="1"/>
        <v>0.31422209852490957</v>
      </c>
    </row>
    <row r="81" spans="2:7" s="17" customFormat="1" ht="45" hidden="1" customHeight="1">
      <c r="B81" s="4" t="s">
        <v>52</v>
      </c>
      <c r="C81" s="5" t="s">
        <v>95</v>
      </c>
      <c r="D81" s="5">
        <v>12</v>
      </c>
      <c r="E81" s="13">
        <v>136.4</v>
      </c>
      <c r="F81" s="8">
        <f>F82</f>
        <v>19.100000000000001</v>
      </c>
      <c r="G81" s="18">
        <f t="shared" si="1"/>
        <v>0.1400293255131965</v>
      </c>
    </row>
    <row r="82" spans="2:7" s="17" customFormat="1" ht="30" hidden="1">
      <c r="B82" s="4" t="s">
        <v>12</v>
      </c>
      <c r="C82" s="5" t="s">
        <v>95</v>
      </c>
      <c r="D82" s="5">
        <v>12</v>
      </c>
      <c r="E82" s="13">
        <v>136.4</v>
      </c>
      <c r="F82" s="8">
        <v>19.100000000000001</v>
      </c>
      <c r="G82" s="18">
        <f t="shared" si="1"/>
        <v>0.1400293255131965</v>
      </c>
    </row>
    <row r="83" spans="2:7" s="17" customFormat="1" ht="30" hidden="1">
      <c r="B83" s="4" t="s">
        <v>53</v>
      </c>
      <c r="C83" s="5" t="s">
        <v>95</v>
      </c>
      <c r="D83" s="5">
        <v>12</v>
      </c>
      <c r="E83" s="13">
        <v>222.9</v>
      </c>
      <c r="F83" s="8">
        <f>F84</f>
        <v>93.8</v>
      </c>
      <c r="G83" s="18">
        <f t="shared" si="1"/>
        <v>0.42081650964558093</v>
      </c>
    </row>
    <row r="84" spans="2:7" s="17" customFormat="1" ht="30" hidden="1">
      <c r="B84" s="4" t="s">
        <v>12</v>
      </c>
      <c r="C84" s="5" t="s">
        <v>95</v>
      </c>
      <c r="D84" s="5">
        <v>12</v>
      </c>
      <c r="E84" s="13">
        <v>222.9</v>
      </c>
      <c r="F84" s="8">
        <v>93.8</v>
      </c>
      <c r="G84" s="18">
        <f t="shared" si="1"/>
        <v>0.42081650964558093</v>
      </c>
    </row>
    <row r="85" spans="2:7" s="17" customFormat="1" ht="13.5" customHeight="1">
      <c r="B85" s="4" t="s">
        <v>54</v>
      </c>
      <c r="C85" s="5" t="s">
        <v>100</v>
      </c>
      <c r="D85" s="5" t="s">
        <v>108</v>
      </c>
      <c r="E85" s="13">
        <v>53872.800000000003</v>
      </c>
      <c r="F85" s="8">
        <f>F86+F91+F111</f>
        <v>35629.9</v>
      </c>
      <c r="G85" s="18">
        <f t="shared" si="1"/>
        <v>0.66137085876360613</v>
      </c>
    </row>
    <row r="86" spans="2:7" s="17" customFormat="1">
      <c r="B86" s="4" t="s">
        <v>55</v>
      </c>
      <c r="C86" s="5" t="s">
        <v>100</v>
      </c>
      <c r="D86" s="5" t="s">
        <v>93</v>
      </c>
      <c r="E86" s="13">
        <v>1922.6</v>
      </c>
      <c r="F86" s="8">
        <f>F87+F89</f>
        <v>1519.9</v>
      </c>
      <c r="G86" s="18">
        <f t="shared" si="1"/>
        <v>0.79054405492562163</v>
      </c>
    </row>
    <row r="87" spans="2:7" s="17" customFormat="1" ht="60" hidden="1">
      <c r="B87" s="4" t="s">
        <v>56</v>
      </c>
      <c r="C87" s="5" t="s">
        <v>100</v>
      </c>
      <c r="D87" s="5" t="s">
        <v>93</v>
      </c>
      <c r="E87" s="13">
        <v>557.9</v>
      </c>
      <c r="F87" s="8">
        <f>F88</f>
        <v>155.19999999999999</v>
      </c>
      <c r="G87" s="18">
        <f t="shared" si="1"/>
        <v>0.27818605484853914</v>
      </c>
    </row>
    <row r="88" spans="2:7" s="17" customFormat="1" ht="60" hidden="1">
      <c r="B88" s="4" t="s">
        <v>18</v>
      </c>
      <c r="C88" s="5" t="s">
        <v>100</v>
      </c>
      <c r="D88" s="5" t="s">
        <v>93</v>
      </c>
      <c r="E88" s="13">
        <v>557.9</v>
      </c>
      <c r="F88" s="8">
        <f>109.6+45.6</f>
        <v>155.19999999999999</v>
      </c>
      <c r="G88" s="18">
        <f t="shared" si="1"/>
        <v>0.27818605484853914</v>
      </c>
    </row>
    <row r="89" spans="2:7" s="17" customFormat="1" ht="60" hidden="1">
      <c r="B89" s="4" t="s">
        <v>57</v>
      </c>
      <c r="C89" s="5" t="s">
        <v>100</v>
      </c>
      <c r="D89" s="5" t="s">
        <v>93</v>
      </c>
      <c r="E89" s="13">
        <v>1364.7</v>
      </c>
      <c r="F89" s="8">
        <f>F90</f>
        <v>1364.7</v>
      </c>
      <c r="G89" s="18">
        <f t="shared" si="1"/>
        <v>1</v>
      </c>
    </row>
    <row r="90" spans="2:7" s="17" customFormat="1" ht="60" hidden="1">
      <c r="B90" s="4" t="s">
        <v>18</v>
      </c>
      <c r="C90" s="5" t="s">
        <v>100</v>
      </c>
      <c r="D90" s="5" t="s">
        <v>93</v>
      </c>
      <c r="E90" s="13">
        <v>1364.7</v>
      </c>
      <c r="F90" s="8">
        <v>1364.7</v>
      </c>
      <c r="G90" s="18">
        <f t="shared" si="1"/>
        <v>1</v>
      </c>
    </row>
    <row r="91" spans="2:7" s="17" customFormat="1">
      <c r="B91" s="4" t="s">
        <v>58</v>
      </c>
      <c r="C91" s="5" t="s">
        <v>100</v>
      </c>
      <c r="D91" s="5" t="s">
        <v>94</v>
      </c>
      <c r="E91" s="13">
        <v>46519.4</v>
      </c>
      <c r="F91" s="8">
        <f>F92+F94+F96+F98+F100</f>
        <v>29636.400000000001</v>
      </c>
      <c r="G91" s="18">
        <f t="shared" si="1"/>
        <v>0.63707614457624129</v>
      </c>
    </row>
    <row r="92" spans="2:7" s="17" customFormat="1" ht="75" hidden="1" customHeight="1">
      <c r="B92" s="4" t="s">
        <v>59</v>
      </c>
      <c r="C92" s="5" t="s">
        <v>100</v>
      </c>
      <c r="D92" s="5" t="s">
        <v>94</v>
      </c>
      <c r="E92" s="13">
        <v>3851.1</v>
      </c>
      <c r="F92" s="8">
        <f>F93</f>
        <v>3851.1</v>
      </c>
      <c r="G92" s="18">
        <f t="shared" si="1"/>
        <v>1</v>
      </c>
    </row>
    <row r="93" spans="2:7" s="17" customFormat="1" ht="60" hidden="1">
      <c r="B93" s="4" t="s">
        <v>18</v>
      </c>
      <c r="C93" s="5" t="s">
        <v>100</v>
      </c>
      <c r="D93" s="5" t="s">
        <v>94</v>
      </c>
      <c r="E93" s="13">
        <v>3851.1</v>
      </c>
      <c r="F93" s="8">
        <f>3851.1</f>
        <v>3851.1</v>
      </c>
      <c r="G93" s="18">
        <f t="shared" si="1"/>
        <v>1</v>
      </c>
    </row>
    <row r="94" spans="2:7" s="17" customFormat="1" ht="75" hidden="1">
      <c r="B94" s="4" t="s">
        <v>60</v>
      </c>
      <c r="C94" s="5" t="s">
        <v>100</v>
      </c>
      <c r="D94" s="5" t="s">
        <v>94</v>
      </c>
      <c r="E94" s="13">
        <v>821.5</v>
      </c>
      <c r="F94" s="8">
        <f>F95</f>
        <v>751.7</v>
      </c>
      <c r="G94" s="18">
        <f t="shared" si="1"/>
        <v>0.91503347534996959</v>
      </c>
    </row>
    <row r="95" spans="2:7" s="17" customFormat="1" ht="60" hidden="1">
      <c r="B95" s="4" t="s">
        <v>18</v>
      </c>
      <c r="C95" s="5" t="s">
        <v>100</v>
      </c>
      <c r="D95" s="5" t="s">
        <v>94</v>
      </c>
      <c r="E95" s="13">
        <v>821.5</v>
      </c>
      <c r="F95" s="8">
        <f>186.2+565.5</f>
        <v>751.7</v>
      </c>
      <c r="G95" s="18">
        <f t="shared" si="1"/>
        <v>0.91503347534996959</v>
      </c>
    </row>
    <row r="96" spans="2:7" s="17" customFormat="1" ht="30" hidden="1">
      <c r="B96" s="4" t="s">
        <v>61</v>
      </c>
      <c r="C96" s="5" t="s">
        <v>100</v>
      </c>
      <c r="D96" s="5" t="s">
        <v>94</v>
      </c>
      <c r="E96" s="13">
        <v>100</v>
      </c>
      <c r="F96" s="8">
        <f>F97</f>
        <v>30</v>
      </c>
      <c r="G96" s="18">
        <f t="shared" si="1"/>
        <v>0.3</v>
      </c>
    </row>
    <row r="97" spans="2:7" s="17" customFormat="1" ht="30" hidden="1">
      <c r="B97" s="4" t="s">
        <v>12</v>
      </c>
      <c r="C97" s="5" t="s">
        <v>100</v>
      </c>
      <c r="D97" s="5" t="s">
        <v>94</v>
      </c>
      <c r="E97" s="13">
        <v>100</v>
      </c>
      <c r="F97" s="8">
        <v>30</v>
      </c>
      <c r="G97" s="18">
        <f t="shared" si="1"/>
        <v>0.3</v>
      </c>
    </row>
    <row r="98" spans="2:7" s="17" customFormat="1" ht="60" hidden="1">
      <c r="B98" s="4" t="s">
        <v>62</v>
      </c>
      <c r="C98" s="5" t="s">
        <v>100</v>
      </c>
      <c r="D98" s="5" t="s">
        <v>94</v>
      </c>
      <c r="E98" s="13">
        <v>988.2</v>
      </c>
      <c r="F98" s="8">
        <f>F99</f>
        <v>952.59999999999991</v>
      </c>
      <c r="G98" s="18">
        <f t="shared" si="1"/>
        <v>0.96397490386561413</v>
      </c>
    </row>
    <row r="99" spans="2:7" s="17" customFormat="1" ht="60" hidden="1">
      <c r="B99" s="4" t="s">
        <v>18</v>
      </c>
      <c r="C99" s="5" t="s">
        <v>100</v>
      </c>
      <c r="D99" s="5" t="s">
        <v>94</v>
      </c>
      <c r="E99" s="13">
        <v>988.2</v>
      </c>
      <c r="F99" s="8">
        <f>483.9+468.7</f>
        <v>952.59999999999991</v>
      </c>
      <c r="G99" s="18">
        <f t="shared" si="1"/>
        <v>0.96397490386561413</v>
      </c>
    </row>
    <row r="100" spans="2:7" s="17" customFormat="1" hidden="1">
      <c r="B100" s="4" t="s">
        <v>63</v>
      </c>
      <c r="C100" s="5" t="s">
        <v>100</v>
      </c>
      <c r="D100" s="5" t="s">
        <v>94</v>
      </c>
      <c r="E100" s="13">
        <v>34280.800000000003</v>
      </c>
      <c r="F100" s="8">
        <f>F101+F107</f>
        <v>24051.000000000004</v>
      </c>
      <c r="G100" s="18">
        <f t="shared" si="1"/>
        <v>0.7015880609554036</v>
      </c>
    </row>
    <row r="101" spans="2:7" s="17" customFormat="1" ht="75" hidden="1">
      <c r="B101" s="4" t="s">
        <v>64</v>
      </c>
      <c r="C101" s="5" t="s">
        <v>100</v>
      </c>
      <c r="D101" s="5" t="s">
        <v>94</v>
      </c>
      <c r="E101" s="13">
        <v>34280.800000000003</v>
      </c>
      <c r="F101" s="8">
        <f>SUM(F102:F104)</f>
        <v>22529.300000000003</v>
      </c>
      <c r="G101" s="18">
        <f t="shared" si="1"/>
        <v>0.65719878182539504</v>
      </c>
    </row>
    <row r="102" spans="2:7" s="17" customFormat="1" ht="60" hidden="1">
      <c r="B102" s="4" t="s">
        <v>18</v>
      </c>
      <c r="C102" s="5" t="s">
        <v>100</v>
      </c>
      <c r="D102" s="5" t="s">
        <v>94</v>
      </c>
      <c r="E102" s="13">
        <v>1766.6</v>
      </c>
      <c r="F102" s="8">
        <f>44.7+537.2</f>
        <v>581.90000000000009</v>
      </c>
      <c r="G102" s="18">
        <f t="shared" si="1"/>
        <v>0.32938978829389798</v>
      </c>
    </row>
    <row r="103" spans="2:7" s="17" customFormat="1" ht="45" hidden="1">
      <c r="B103" s="4" t="s">
        <v>11</v>
      </c>
      <c r="C103" s="5" t="s">
        <v>100</v>
      </c>
      <c r="D103" s="5" t="s">
        <v>94</v>
      </c>
      <c r="E103" s="13">
        <v>30038.2</v>
      </c>
      <c r="F103" s="8">
        <v>19471.400000000001</v>
      </c>
      <c r="G103" s="18">
        <f t="shared" si="1"/>
        <v>0.64822126492266519</v>
      </c>
    </row>
    <row r="104" spans="2:7" s="17" customFormat="1" ht="30" hidden="1">
      <c r="B104" s="4" t="s">
        <v>12</v>
      </c>
      <c r="C104" s="5" t="s">
        <v>100</v>
      </c>
      <c r="D104" s="5" t="s">
        <v>94</v>
      </c>
      <c r="E104" s="13">
        <v>2476</v>
      </c>
      <c r="F104" s="8">
        <f>2046.6+429.4</f>
        <v>2476</v>
      </c>
      <c r="G104" s="18">
        <f t="shared" si="1"/>
        <v>1</v>
      </c>
    </row>
    <row r="105" spans="2:7" s="17" customFormat="1" ht="75" hidden="1">
      <c r="B105" s="4" t="s">
        <v>65</v>
      </c>
      <c r="C105" s="5" t="s">
        <v>100</v>
      </c>
      <c r="D105" s="5" t="s">
        <v>94</v>
      </c>
      <c r="E105" s="13">
        <v>3500</v>
      </c>
      <c r="F105" s="8">
        <f>F106</f>
        <v>0</v>
      </c>
      <c r="G105" s="18">
        <f t="shared" si="1"/>
        <v>0</v>
      </c>
    </row>
    <row r="106" spans="2:7" s="17" customFormat="1" ht="45" hidden="1">
      <c r="B106" s="4" t="s">
        <v>11</v>
      </c>
      <c r="C106" s="5" t="s">
        <v>100</v>
      </c>
      <c r="D106" s="5" t="s">
        <v>94</v>
      </c>
      <c r="E106" s="13">
        <v>3500</v>
      </c>
      <c r="F106" s="8">
        <v>0</v>
      </c>
      <c r="G106" s="18">
        <f t="shared" si="1"/>
        <v>0</v>
      </c>
    </row>
    <row r="107" spans="2:7" s="17" customFormat="1" ht="30" hidden="1">
      <c r="B107" s="4" t="s">
        <v>66</v>
      </c>
      <c r="C107" s="5" t="s">
        <v>100</v>
      </c>
      <c r="D107" s="5" t="s">
        <v>94</v>
      </c>
      <c r="E107" s="13">
        <v>2977.8</v>
      </c>
      <c r="F107" s="8">
        <f>SUM(F108:F110)</f>
        <v>1521.7</v>
      </c>
      <c r="G107" s="18">
        <f t="shared" si="1"/>
        <v>0.51101484317281209</v>
      </c>
    </row>
    <row r="108" spans="2:7" s="17" customFormat="1" ht="30" hidden="1">
      <c r="B108" s="4" t="s">
        <v>12</v>
      </c>
      <c r="C108" s="5" t="s">
        <v>100</v>
      </c>
      <c r="D108" s="5" t="s">
        <v>94</v>
      </c>
      <c r="E108" s="13">
        <v>757.8</v>
      </c>
      <c r="F108" s="8">
        <v>757.8</v>
      </c>
      <c r="G108" s="18">
        <f t="shared" si="1"/>
        <v>1</v>
      </c>
    </row>
    <row r="109" spans="2:7" s="17" customFormat="1" ht="30" hidden="1">
      <c r="B109" s="4" t="s">
        <v>12</v>
      </c>
      <c r="C109" s="5" t="s">
        <v>100</v>
      </c>
      <c r="D109" s="5" t="s">
        <v>94</v>
      </c>
      <c r="E109" s="13">
        <v>89.7</v>
      </c>
      <c r="F109" s="8">
        <f>89.7+213.4</f>
        <v>303.10000000000002</v>
      </c>
      <c r="G109" s="18">
        <f t="shared" si="1"/>
        <v>3.379041248606466</v>
      </c>
    </row>
    <row r="110" spans="2:7" s="17" customFormat="1" ht="45" hidden="1">
      <c r="B110" s="4" t="s">
        <v>11</v>
      </c>
      <c r="C110" s="5" t="s">
        <v>100</v>
      </c>
      <c r="D110" s="5" t="s">
        <v>94</v>
      </c>
      <c r="E110" s="13">
        <v>2130.3000000000002</v>
      </c>
      <c r="F110" s="8">
        <f>460.8</f>
        <v>460.8</v>
      </c>
      <c r="G110" s="18">
        <f t="shared" si="1"/>
        <v>0.21630756231516687</v>
      </c>
    </row>
    <row r="111" spans="2:7" s="17" customFormat="1">
      <c r="B111" s="4" t="s">
        <v>67</v>
      </c>
      <c r="C111" s="5" t="s">
        <v>100</v>
      </c>
      <c r="D111" s="5" t="s">
        <v>97</v>
      </c>
      <c r="E111" s="13">
        <v>5430.8</v>
      </c>
      <c r="F111" s="8">
        <f>F112+F115+F117+F119+F121+F124</f>
        <v>4473.6000000000004</v>
      </c>
      <c r="G111" s="18">
        <f t="shared" si="1"/>
        <v>0.82374604109891736</v>
      </c>
    </row>
    <row r="112" spans="2:7" s="17" customFormat="1" ht="60" hidden="1">
      <c r="B112" s="4" t="s">
        <v>43</v>
      </c>
      <c r="C112" s="5" t="s">
        <v>100</v>
      </c>
      <c r="D112" s="5" t="s">
        <v>97</v>
      </c>
      <c r="E112" s="13">
        <v>2563.1999999999998</v>
      </c>
      <c r="F112" s="8">
        <f>F113</f>
        <v>1963.8000000000002</v>
      </c>
      <c r="G112" s="18">
        <f t="shared" si="1"/>
        <v>0.76615168539325851</v>
      </c>
    </row>
    <row r="113" spans="2:7" s="17" customFormat="1" hidden="1">
      <c r="B113" s="4" t="s">
        <v>68</v>
      </c>
      <c r="C113" s="5" t="s">
        <v>100</v>
      </c>
      <c r="D113" s="5" t="s">
        <v>97</v>
      </c>
      <c r="E113" s="13">
        <v>2563.1999999999998</v>
      </c>
      <c r="F113" s="8">
        <f>F114</f>
        <v>1963.8000000000002</v>
      </c>
      <c r="G113" s="18">
        <f t="shared" si="1"/>
        <v>0.76615168539325851</v>
      </c>
    </row>
    <row r="114" spans="2:7" s="17" customFormat="1" ht="30" hidden="1">
      <c r="B114" s="4" t="s">
        <v>12</v>
      </c>
      <c r="C114" s="5" t="s">
        <v>100</v>
      </c>
      <c r="D114" s="5" t="s">
        <v>97</v>
      </c>
      <c r="E114" s="13">
        <v>2563.1999999999998</v>
      </c>
      <c r="F114" s="8">
        <f>1661.4+302.4</f>
        <v>1963.8000000000002</v>
      </c>
      <c r="G114" s="18">
        <f t="shared" si="1"/>
        <v>0.76615168539325851</v>
      </c>
    </row>
    <row r="115" spans="2:7" s="17" customFormat="1" hidden="1">
      <c r="B115" s="4" t="s">
        <v>69</v>
      </c>
      <c r="C115" s="5" t="s">
        <v>100</v>
      </c>
      <c r="D115" s="5" t="s">
        <v>97</v>
      </c>
      <c r="E115" s="13">
        <v>100</v>
      </c>
      <c r="F115" s="8">
        <f>F116</f>
        <v>0</v>
      </c>
      <c r="G115" s="18">
        <f t="shared" si="1"/>
        <v>0</v>
      </c>
    </row>
    <row r="116" spans="2:7" s="17" customFormat="1" ht="30" hidden="1">
      <c r="B116" s="4" t="s">
        <v>12</v>
      </c>
      <c r="C116" s="5" t="s">
        <v>100</v>
      </c>
      <c r="D116" s="5" t="s">
        <v>97</v>
      </c>
      <c r="E116" s="13">
        <v>100</v>
      </c>
      <c r="F116" s="8">
        <v>0</v>
      </c>
      <c r="G116" s="18">
        <f t="shared" si="1"/>
        <v>0</v>
      </c>
    </row>
    <row r="117" spans="2:7" s="17" customFormat="1" ht="30" hidden="1">
      <c r="B117" s="4" t="s">
        <v>70</v>
      </c>
      <c r="C117" s="5" t="s">
        <v>100</v>
      </c>
      <c r="D117" s="5" t="s">
        <v>97</v>
      </c>
      <c r="E117" s="13">
        <v>20</v>
      </c>
      <c r="F117" s="8">
        <f>F118</f>
        <v>0</v>
      </c>
      <c r="G117" s="18">
        <f t="shared" si="1"/>
        <v>0</v>
      </c>
    </row>
    <row r="118" spans="2:7" s="17" customFormat="1" ht="30" hidden="1">
      <c r="B118" s="4" t="s">
        <v>12</v>
      </c>
      <c r="C118" s="5" t="s">
        <v>100</v>
      </c>
      <c r="D118" s="5" t="s">
        <v>97</v>
      </c>
      <c r="E118" s="13">
        <v>20</v>
      </c>
      <c r="F118" s="8">
        <v>0</v>
      </c>
      <c r="G118" s="18">
        <f t="shared" si="1"/>
        <v>0</v>
      </c>
    </row>
    <row r="119" spans="2:7" s="17" customFormat="1" ht="30" hidden="1">
      <c r="B119" s="4" t="s">
        <v>71</v>
      </c>
      <c r="C119" s="5" t="s">
        <v>100</v>
      </c>
      <c r="D119" s="5" t="s">
        <v>97</v>
      </c>
      <c r="E119" s="13">
        <v>480</v>
      </c>
      <c r="F119" s="8">
        <f>F120</f>
        <v>313.5</v>
      </c>
      <c r="G119" s="18">
        <f t="shared" si="1"/>
        <v>0.65312499999999996</v>
      </c>
    </row>
    <row r="120" spans="2:7" s="17" customFormat="1" ht="30" hidden="1">
      <c r="B120" s="4" t="s">
        <v>12</v>
      </c>
      <c r="C120" s="5" t="s">
        <v>100</v>
      </c>
      <c r="D120" s="5" t="s">
        <v>97</v>
      </c>
      <c r="E120" s="13">
        <v>480</v>
      </c>
      <c r="F120" s="8">
        <v>313.5</v>
      </c>
      <c r="G120" s="18">
        <f t="shared" si="1"/>
        <v>0.65312499999999996</v>
      </c>
    </row>
    <row r="121" spans="2:7" s="17" customFormat="1" ht="30" hidden="1">
      <c r="B121" s="4" t="s">
        <v>72</v>
      </c>
      <c r="C121" s="5" t="s">
        <v>100</v>
      </c>
      <c r="D121" s="5" t="s">
        <v>97</v>
      </c>
      <c r="E121" s="13">
        <v>319.2</v>
      </c>
      <c r="F121" s="8">
        <f>F122+F123</f>
        <v>247.9</v>
      </c>
      <c r="G121" s="18">
        <f t="shared" si="1"/>
        <v>0.77662907268170434</v>
      </c>
    </row>
    <row r="122" spans="2:7" s="17" customFormat="1" hidden="1">
      <c r="B122" s="4" t="s">
        <v>6</v>
      </c>
      <c r="C122" s="5" t="s">
        <v>100</v>
      </c>
      <c r="D122" s="5" t="s">
        <v>97</v>
      </c>
      <c r="E122" s="13">
        <v>304.89999999999998</v>
      </c>
      <c r="F122" s="8">
        <f>180+53.6</f>
        <v>233.6</v>
      </c>
      <c r="G122" s="18">
        <f t="shared" si="1"/>
        <v>0.76615283699573633</v>
      </c>
    </row>
    <row r="123" spans="2:7" s="17" customFormat="1" ht="30" hidden="1">
      <c r="B123" s="4" t="s">
        <v>12</v>
      </c>
      <c r="C123" s="5" t="s">
        <v>100</v>
      </c>
      <c r="D123" s="5" t="s">
        <v>97</v>
      </c>
      <c r="E123" s="13">
        <v>14.3</v>
      </c>
      <c r="F123" s="8">
        <v>14.3</v>
      </c>
      <c r="G123" s="18">
        <f t="shared" si="1"/>
        <v>1</v>
      </c>
    </row>
    <row r="124" spans="2:7" s="17" customFormat="1" hidden="1">
      <c r="B124" s="4" t="s">
        <v>48</v>
      </c>
      <c r="C124" s="5" t="s">
        <v>100</v>
      </c>
      <c r="D124" s="5" t="s">
        <v>97</v>
      </c>
      <c r="E124" s="13">
        <v>1948.4</v>
      </c>
      <c r="F124" s="8">
        <f>F125</f>
        <v>1948.4</v>
      </c>
      <c r="G124" s="18">
        <f t="shared" si="1"/>
        <v>1</v>
      </c>
    </row>
    <row r="125" spans="2:7" s="17" customFormat="1" ht="30" hidden="1">
      <c r="B125" s="4" t="s">
        <v>12</v>
      </c>
      <c r="C125" s="5" t="s">
        <v>100</v>
      </c>
      <c r="D125" s="5" t="s">
        <v>97</v>
      </c>
      <c r="E125" s="13">
        <v>1948.4</v>
      </c>
      <c r="F125" s="8">
        <v>1948.4</v>
      </c>
      <c r="G125" s="18">
        <f t="shared" si="1"/>
        <v>1</v>
      </c>
    </row>
    <row r="126" spans="2:7" s="17" customFormat="1">
      <c r="B126" s="4" t="s">
        <v>73</v>
      </c>
      <c r="C126" s="5" t="s">
        <v>99</v>
      </c>
      <c r="D126" s="5" t="s">
        <v>108</v>
      </c>
      <c r="E126" s="13">
        <v>19191.2</v>
      </c>
      <c r="F126" s="8">
        <f>F127</f>
        <v>15509.5</v>
      </c>
      <c r="G126" s="18">
        <f t="shared" si="1"/>
        <v>0.80815686356246608</v>
      </c>
    </row>
    <row r="127" spans="2:7" s="17" customFormat="1">
      <c r="B127" s="4" t="s">
        <v>75</v>
      </c>
      <c r="C127" s="5" t="s">
        <v>99</v>
      </c>
      <c r="D127" s="5" t="s">
        <v>93</v>
      </c>
      <c r="E127" s="13">
        <v>19083.2</v>
      </c>
      <c r="F127" s="8">
        <f>F128+F146</f>
        <v>15509.5</v>
      </c>
      <c r="G127" s="18">
        <f t="shared" si="1"/>
        <v>0.81273056929655396</v>
      </c>
    </row>
    <row r="128" spans="2:7" s="17" customFormat="1" ht="30" hidden="1">
      <c r="B128" s="4" t="s">
        <v>74</v>
      </c>
      <c r="C128" s="5" t="s">
        <v>99</v>
      </c>
      <c r="D128" s="5" t="s">
        <v>93</v>
      </c>
      <c r="E128" s="13">
        <v>19083.2</v>
      </c>
      <c r="F128" s="8">
        <f>F129</f>
        <v>15489.5</v>
      </c>
      <c r="G128" s="18">
        <f t="shared" si="1"/>
        <v>0.81168252703949018</v>
      </c>
    </row>
    <row r="129" spans="2:7" s="17" customFormat="1" ht="30" hidden="1">
      <c r="B129" s="4" t="s">
        <v>76</v>
      </c>
      <c r="C129" s="5" t="s">
        <v>99</v>
      </c>
      <c r="D129" s="5" t="s">
        <v>93</v>
      </c>
      <c r="E129" s="13">
        <v>19083.2</v>
      </c>
      <c r="F129" s="8">
        <f>F130+F136+F141</f>
        <v>15489.5</v>
      </c>
      <c r="G129" s="18">
        <f t="shared" si="1"/>
        <v>0.81168252703949018</v>
      </c>
    </row>
    <row r="130" spans="2:7" s="17" customFormat="1" hidden="1">
      <c r="B130" s="4" t="s">
        <v>77</v>
      </c>
      <c r="C130" s="5" t="s">
        <v>99</v>
      </c>
      <c r="D130" s="5" t="s">
        <v>93</v>
      </c>
      <c r="E130" s="13">
        <v>12162.5</v>
      </c>
      <c r="F130" s="8">
        <f>SUM(F131:F135)</f>
        <v>9976.7000000000007</v>
      </c>
      <c r="G130" s="18">
        <f t="shared" si="1"/>
        <v>0.82028365878725595</v>
      </c>
    </row>
    <row r="131" spans="2:7" s="17" customFormat="1" hidden="1">
      <c r="B131" s="4" t="s">
        <v>6</v>
      </c>
      <c r="C131" s="5" t="s">
        <v>99</v>
      </c>
      <c r="D131" s="5" t="s">
        <v>93</v>
      </c>
      <c r="E131" s="13">
        <v>9777.1</v>
      </c>
      <c r="F131" s="8">
        <f>6348.1+1868.8</f>
        <v>8216.9</v>
      </c>
      <c r="G131" s="18">
        <f t="shared" si="1"/>
        <v>0.84042302932362345</v>
      </c>
    </row>
    <row r="132" spans="2:7" s="17" customFormat="1" ht="30" hidden="1">
      <c r="B132" s="4" t="s">
        <v>10</v>
      </c>
      <c r="C132" s="5" t="s">
        <v>99</v>
      </c>
      <c r="D132" s="5" t="s">
        <v>93</v>
      </c>
      <c r="E132" s="13">
        <v>480.9</v>
      </c>
      <c r="F132" s="8">
        <f>380.8+27.7+22.8</f>
        <v>431.3</v>
      </c>
      <c r="G132" s="18">
        <f t="shared" si="1"/>
        <v>0.89686005406529434</v>
      </c>
    </row>
    <row r="133" spans="2:7" s="17" customFormat="1" ht="45" hidden="1">
      <c r="B133" s="4" t="s">
        <v>28</v>
      </c>
      <c r="C133" s="5" t="s">
        <v>99</v>
      </c>
      <c r="D133" s="5" t="s">
        <v>93</v>
      </c>
      <c r="E133" s="13">
        <v>148.80000000000001</v>
      </c>
      <c r="F133" s="8">
        <v>121.1</v>
      </c>
      <c r="G133" s="18">
        <f t="shared" si="1"/>
        <v>0.81384408602150526</v>
      </c>
    </row>
    <row r="134" spans="2:7" s="17" customFormat="1" ht="30" hidden="1">
      <c r="B134" s="4" t="s">
        <v>12</v>
      </c>
      <c r="C134" s="5" t="s">
        <v>99</v>
      </c>
      <c r="D134" s="5" t="s">
        <v>93</v>
      </c>
      <c r="E134" s="13">
        <v>1717.3</v>
      </c>
      <c r="F134" s="8">
        <f>99.4+10.6+302.9+50+732.8</f>
        <v>1195.6999999999998</v>
      </c>
      <c r="G134" s="18">
        <f t="shared" si="1"/>
        <v>0.69626739649449709</v>
      </c>
    </row>
    <row r="135" spans="2:7" s="17" customFormat="1" ht="30" hidden="1">
      <c r="B135" s="4" t="s">
        <v>13</v>
      </c>
      <c r="C135" s="5" t="s">
        <v>99</v>
      </c>
      <c r="D135" s="5" t="s">
        <v>93</v>
      </c>
      <c r="E135" s="13">
        <v>38.4</v>
      </c>
      <c r="F135" s="8">
        <v>11.7</v>
      </c>
      <c r="G135" s="18">
        <f t="shared" si="1"/>
        <v>0.3046875</v>
      </c>
    </row>
    <row r="136" spans="2:7" s="17" customFormat="1" hidden="1">
      <c r="B136" s="4" t="s">
        <v>78</v>
      </c>
      <c r="C136" s="5" t="s">
        <v>99</v>
      </c>
      <c r="D136" s="5" t="s">
        <v>93</v>
      </c>
      <c r="E136" s="13">
        <v>1125.4000000000001</v>
      </c>
      <c r="F136" s="8">
        <f>SUM(F137:F140)</f>
        <v>892.8</v>
      </c>
      <c r="G136" s="18">
        <f t="shared" ref="G136:G172" si="2">F136/E136</f>
        <v>0.793317931402168</v>
      </c>
    </row>
    <row r="137" spans="2:7" s="17" customFormat="1" hidden="1">
      <c r="B137" s="4" t="s">
        <v>6</v>
      </c>
      <c r="C137" s="5" t="s">
        <v>99</v>
      </c>
      <c r="D137" s="5" t="s">
        <v>93</v>
      </c>
      <c r="E137" s="13">
        <v>743.2</v>
      </c>
      <c r="F137" s="8">
        <f>144.7+507.7</f>
        <v>652.4</v>
      </c>
      <c r="G137" s="18">
        <f t="shared" si="2"/>
        <v>0.87782561894510214</v>
      </c>
    </row>
    <row r="138" spans="2:7" s="17" customFormat="1" ht="30" hidden="1">
      <c r="B138" s="4" t="s">
        <v>10</v>
      </c>
      <c r="C138" s="5" t="s">
        <v>99</v>
      </c>
      <c r="D138" s="5" t="s">
        <v>93</v>
      </c>
      <c r="E138" s="13">
        <v>38.1</v>
      </c>
      <c r="F138" s="8">
        <v>30</v>
      </c>
      <c r="G138" s="18">
        <f t="shared" si="2"/>
        <v>0.78740157480314954</v>
      </c>
    </row>
    <row r="139" spans="2:7" s="17" customFormat="1" ht="45" hidden="1">
      <c r="B139" s="4" t="s">
        <v>28</v>
      </c>
      <c r="C139" s="5" t="s">
        <v>99</v>
      </c>
      <c r="D139" s="5" t="s">
        <v>93</v>
      </c>
      <c r="E139" s="13">
        <v>5</v>
      </c>
      <c r="F139" s="8">
        <v>5</v>
      </c>
      <c r="G139" s="18">
        <f t="shared" si="2"/>
        <v>1</v>
      </c>
    </row>
    <row r="140" spans="2:7" s="17" customFormat="1" ht="30" hidden="1">
      <c r="B140" s="4" t="s">
        <v>12</v>
      </c>
      <c r="C140" s="5" t="s">
        <v>99</v>
      </c>
      <c r="D140" s="5" t="s">
        <v>93</v>
      </c>
      <c r="E140" s="13">
        <v>339.1</v>
      </c>
      <c r="F140" s="8">
        <f>7+113.9+84.5</f>
        <v>205.4</v>
      </c>
      <c r="G140" s="18">
        <f t="shared" si="2"/>
        <v>0.60572102624594515</v>
      </c>
    </row>
    <row r="141" spans="2:7" s="17" customFormat="1" hidden="1">
      <c r="B141" s="4" t="s">
        <v>79</v>
      </c>
      <c r="C141" s="5" t="s">
        <v>99</v>
      </c>
      <c r="D141" s="5" t="s">
        <v>93</v>
      </c>
      <c r="E141" s="13">
        <v>5795.3</v>
      </c>
      <c r="F141" s="8">
        <f>SUM(F142:F145)</f>
        <v>4620</v>
      </c>
      <c r="G141" s="18">
        <f t="shared" si="2"/>
        <v>0.79719772919434717</v>
      </c>
    </row>
    <row r="142" spans="2:7" s="17" customFormat="1" hidden="1">
      <c r="B142" s="4" t="s">
        <v>6</v>
      </c>
      <c r="C142" s="5" t="s">
        <v>99</v>
      </c>
      <c r="D142" s="5" t="s">
        <v>93</v>
      </c>
      <c r="E142" s="13">
        <v>4691.3999999999996</v>
      </c>
      <c r="F142" s="8">
        <f>2947.7+875</f>
        <v>3822.7</v>
      </c>
      <c r="G142" s="18">
        <f t="shared" si="2"/>
        <v>0.8148313936138466</v>
      </c>
    </row>
    <row r="143" spans="2:7" s="17" customFormat="1" ht="30" hidden="1">
      <c r="B143" s="4" t="s">
        <v>10</v>
      </c>
      <c r="C143" s="5" t="s">
        <v>99</v>
      </c>
      <c r="D143" s="5" t="s">
        <v>93</v>
      </c>
      <c r="E143" s="13">
        <v>380.2</v>
      </c>
      <c r="F143" s="8">
        <f>197.8</f>
        <v>197.8</v>
      </c>
      <c r="G143" s="18">
        <f t="shared" si="2"/>
        <v>0.52025249868490275</v>
      </c>
    </row>
    <row r="144" spans="2:7" s="17" customFormat="1" ht="45" hidden="1">
      <c r="B144" s="4" t="s">
        <v>28</v>
      </c>
      <c r="C144" s="5" t="s">
        <v>99</v>
      </c>
      <c r="D144" s="5" t="s">
        <v>93</v>
      </c>
      <c r="E144" s="13">
        <v>20</v>
      </c>
      <c r="F144" s="8">
        <v>19.8</v>
      </c>
      <c r="G144" s="18">
        <f t="shared" si="2"/>
        <v>0.99</v>
      </c>
    </row>
    <row r="145" spans="2:7" s="17" customFormat="1" ht="30" hidden="1">
      <c r="B145" s="4" t="s">
        <v>12</v>
      </c>
      <c r="C145" s="5" t="s">
        <v>99</v>
      </c>
      <c r="D145" s="5" t="s">
        <v>93</v>
      </c>
      <c r="E145" s="13">
        <v>703.7</v>
      </c>
      <c r="F145" s="8">
        <f>221.9+22.3+330.6+2.1+2.8</f>
        <v>579.70000000000005</v>
      </c>
      <c r="G145" s="18">
        <f t="shared" si="2"/>
        <v>0.82378854625550657</v>
      </c>
    </row>
    <row r="146" spans="2:7" s="17" customFormat="1" ht="60" hidden="1">
      <c r="B146" s="4" t="s">
        <v>80</v>
      </c>
      <c r="C146" s="5" t="s">
        <v>99</v>
      </c>
      <c r="D146" s="5" t="s">
        <v>93</v>
      </c>
      <c r="E146" s="13">
        <v>108</v>
      </c>
      <c r="F146" s="8">
        <f>SUM(F147:F148)</f>
        <v>20</v>
      </c>
      <c r="G146" s="18">
        <f t="shared" si="2"/>
        <v>0.18518518518518517</v>
      </c>
    </row>
    <row r="147" spans="2:7" s="17" customFormat="1" ht="30" hidden="1">
      <c r="B147" s="4" t="s">
        <v>12</v>
      </c>
      <c r="C147" s="5" t="s">
        <v>99</v>
      </c>
      <c r="D147" s="5" t="s">
        <v>93</v>
      </c>
      <c r="E147" s="13">
        <v>39</v>
      </c>
      <c r="F147" s="8">
        <v>0</v>
      </c>
      <c r="G147" s="18">
        <f t="shared" si="2"/>
        <v>0</v>
      </c>
    </row>
    <row r="148" spans="2:7" s="17" customFormat="1" ht="30" hidden="1">
      <c r="B148" s="4" t="s">
        <v>12</v>
      </c>
      <c r="C148" s="5" t="s">
        <v>99</v>
      </c>
      <c r="D148" s="5" t="s">
        <v>93</v>
      </c>
      <c r="E148" s="13">
        <v>69</v>
      </c>
      <c r="F148" s="8">
        <v>20</v>
      </c>
      <c r="G148" s="18">
        <f t="shared" si="2"/>
        <v>0.28985507246376813</v>
      </c>
    </row>
    <row r="149" spans="2:7" s="17" customFormat="1">
      <c r="B149" s="4" t="s">
        <v>81</v>
      </c>
      <c r="C149" s="5">
        <v>10</v>
      </c>
      <c r="D149" s="5" t="s">
        <v>108</v>
      </c>
      <c r="E149" s="13">
        <v>300</v>
      </c>
      <c r="F149" s="8">
        <f>F150</f>
        <v>225</v>
      </c>
      <c r="G149" s="18">
        <f t="shared" si="2"/>
        <v>0.75</v>
      </c>
    </row>
    <row r="150" spans="2:7" s="17" customFormat="1">
      <c r="B150" s="4" t="s">
        <v>82</v>
      </c>
      <c r="C150" s="5">
        <v>10</v>
      </c>
      <c r="D150" s="5" t="s">
        <v>93</v>
      </c>
      <c r="E150" s="13">
        <v>300</v>
      </c>
      <c r="F150" s="8">
        <f>F151</f>
        <v>225</v>
      </c>
      <c r="G150" s="18">
        <f t="shared" si="2"/>
        <v>0.75</v>
      </c>
    </row>
    <row r="151" spans="2:7" s="17" customFormat="1" ht="45" hidden="1">
      <c r="B151" s="4" t="s">
        <v>83</v>
      </c>
      <c r="C151" s="5">
        <v>10</v>
      </c>
      <c r="D151" s="5" t="s">
        <v>93</v>
      </c>
      <c r="E151" s="13">
        <v>300</v>
      </c>
      <c r="F151" s="8">
        <f>F152</f>
        <v>225</v>
      </c>
      <c r="G151" s="18">
        <f t="shared" si="2"/>
        <v>0.75</v>
      </c>
    </row>
    <row r="152" spans="2:7" s="17" customFormat="1" ht="45" hidden="1" customHeight="1">
      <c r="B152" s="4" t="s">
        <v>84</v>
      </c>
      <c r="C152" s="5">
        <v>10</v>
      </c>
      <c r="D152" s="5" t="s">
        <v>93</v>
      </c>
      <c r="E152" s="13">
        <v>300</v>
      </c>
      <c r="F152" s="8">
        <v>225</v>
      </c>
      <c r="G152" s="18">
        <f t="shared" si="2"/>
        <v>0.75</v>
      </c>
    </row>
    <row r="153" spans="2:7" s="17" customFormat="1">
      <c r="B153" s="4" t="s">
        <v>85</v>
      </c>
      <c r="C153" s="5">
        <v>11</v>
      </c>
      <c r="D153" s="5" t="s">
        <v>108</v>
      </c>
      <c r="E153" s="13">
        <v>31891.7</v>
      </c>
      <c r="F153" s="8">
        <f>F154</f>
        <v>27027.200000000001</v>
      </c>
      <c r="G153" s="18">
        <f t="shared" si="2"/>
        <v>0.84746815002022469</v>
      </c>
    </row>
    <row r="154" spans="2:7" s="17" customFormat="1">
      <c r="B154" s="4" t="s">
        <v>103</v>
      </c>
      <c r="C154" s="5">
        <v>11</v>
      </c>
      <c r="D154" s="5" t="s">
        <v>93</v>
      </c>
      <c r="E154" s="13">
        <v>31781.7</v>
      </c>
      <c r="F154" s="8">
        <f>F155+F162+F165</f>
        <v>27027.200000000001</v>
      </c>
      <c r="G154" s="18">
        <f t="shared" si="2"/>
        <v>0.85040133158389897</v>
      </c>
    </row>
    <row r="155" spans="2:7" s="17" customFormat="1" ht="60" hidden="1">
      <c r="B155" s="4" t="s">
        <v>86</v>
      </c>
      <c r="C155" s="5"/>
      <c r="D155" s="5"/>
      <c r="E155" s="13">
        <v>31781.7</v>
      </c>
      <c r="F155" s="8">
        <f>F156</f>
        <v>26999.9</v>
      </c>
      <c r="G155" s="18">
        <f t="shared" si="2"/>
        <v>0.8495423466963693</v>
      </c>
    </row>
    <row r="156" spans="2:7" s="17" customFormat="1" ht="30" hidden="1">
      <c r="B156" s="4" t="s">
        <v>76</v>
      </c>
      <c r="C156" s="5">
        <v>11</v>
      </c>
      <c r="D156" s="5" t="s">
        <v>93</v>
      </c>
      <c r="E156" s="13">
        <v>31751.7</v>
      </c>
      <c r="F156" s="8">
        <f>SUM(F157:F161)</f>
        <v>26999.9</v>
      </c>
      <c r="G156" s="18">
        <f t="shared" si="2"/>
        <v>0.85034502089651898</v>
      </c>
    </row>
    <row r="157" spans="2:7" s="17" customFormat="1" hidden="1">
      <c r="B157" s="4" t="s">
        <v>6</v>
      </c>
      <c r="C157" s="5">
        <v>11</v>
      </c>
      <c r="D157" s="5" t="s">
        <v>93</v>
      </c>
      <c r="E157" s="13">
        <v>25382.5</v>
      </c>
      <c r="F157" s="8">
        <f>4955.9+16971.4</f>
        <v>21927.300000000003</v>
      </c>
      <c r="G157" s="18">
        <f t="shared" si="2"/>
        <v>0.86387471683246342</v>
      </c>
    </row>
    <row r="158" spans="2:7" s="17" customFormat="1" ht="30" hidden="1">
      <c r="B158" s="4" t="s">
        <v>10</v>
      </c>
      <c r="C158" s="5">
        <v>11</v>
      </c>
      <c r="D158" s="5" t="s">
        <v>93</v>
      </c>
      <c r="E158" s="13">
        <v>731.6</v>
      </c>
      <c r="F158" s="8">
        <f>4.6+16+637</f>
        <v>657.6</v>
      </c>
      <c r="G158" s="18">
        <f t="shared" si="2"/>
        <v>0.89885183160196824</v>
      </c>
    </row>
    <row r="159" spans="2:7" s="17" customFormat="1" ht="45" hidden="1">
      <c r="B159" s="4" t="s">
        <v>28</v>
      </c>
      <c r="C159" s="5">
        <v>11</v>
      </c>
      <c r="D159" s="5" t="s">
        <v>93</v>
      </c>
      <c r="E159" s="13">
        <v>97.5</v>
      </c>
      <c r="F159" s="8">
        <v>62.9</v>
      </c>
      <c r="G159" s="18">
        <f t="shared" si="2"/>
        <v>0.64512820512820512</v>
      </c>
    </row>
    <row r="160" spans="2:7" s="17" customFormat="1" ht="30" hidden="1">
      <c r="B160" s="4" t="s">
        <v>12</v>
      </c>
      <c r="C160" s="5">
        <v>11</v>
      </c>
      <c r="D160" s="5" t="s">
        <v>93</v>
      </c>
      <c r="E160" s="13">
        <v>5457.6</v>
      </c>
      <c r="F160" s="8">
        <f>675.3+56.7+203.6+374.7+33.1+2878.5+73.6</f>
        <v>4295.5</v>
      </c>
      <c r="G160" s="18">
        <f t="shared" si="2"/>
        <v>0.78706757549105832</v>
      </c>
    </row>
    <row r="161" spans="2:7" s="17" customFormat="1" ht="30" hidden="1">
      <c r="B161" s="4" t="s">
        <v>13</v>
      </c>
      <c r="C161" s="5">
        <v>11</v>
      </c>
      <c r="D161" s="5" t="s">
        <v>93</v>
      </c>
      <c r="E161" s="13">
        <v>82.5</v>
      </c>
      <c r="F161" s="8">
        <v>56.6</v>
      </c>
      <c r="G161" s="18">
        <f t="shared" si="2"/>
        <v>0.68606060606060604</v>
      </c>
    </row>
    <row r="162" spans="2:7" s="17" customFormat="1" ht="45" hidden="1">
      <c r="B162" s="4" t="s">
        <v>87</v>
      </c>
      <c r="C162" s="5">
        <v>11</v>
      </c>
      <c r="D162" s="5" t="s">
        <v>93</v>
      </c>
      <c r="E162" s="13">
        <v>30</v>
      </c>
      <c r="F162" s="8">
        <f>SUM(F163:F164)</f>
        <v>27.3</v>
      </c>
      <c r="G162" s="18">
        <f t="shared" si="2"/>
        <v>0.91</v>
      </c>
    </row>
    <row r="163" spans="2:7" s="17" customFormat="1" ht="30" hidden="1">
      <c r="B163" s="4" t="s">
        <v>10</v>
      </c>
      <c r="C163" s="5">
        <v>11</v>
      </c>
      <c r="D163" s="5" t="s">
        <v>93</v>
      </c>
      <c r="E163" s="13">
        <v>27.3</v>
      </c>
      <c r="F163" s="8">
        <v>27.3</v>
      </c>
      <c r="G163" s="18">
        <f t="shared" si="2"/>
        <v>1</v>
      </c>
    </row>
    <row r="164" spans="2:7" s="17" customFormat="1" ht="30" hidden="1">
      <c r="B164" s="4" t="s">
        <v>12</v>
      </c>
      <c r="C164" s="5">
        <v>11</v>
      </c>
      <c r="D164" s="5" t="s">
        <v>93</v>
      </c>
      <c r="E164" s="13">
        <v>2.7</v>
      </c>
      <c r="F164" s="8">
        <v>0</v>
      </c>
      <c r="G164" s="18">
        <f t="shared" si="2"/>
        <v>0</v>
      </c>
    </row>
    <row r="165" spans="2:7" s="17" customFormat="1" ht="60" hidden="1">
      <c r="B165" s="4" t="s">
        <v>80</v>
      </c>
      <c r="C165" s="5">
        <v>11</v>
      </c>
      <c r="D165" s="5" t="s">
        <v>93</v>
      </c>
      <c r="E165" s="13">
        <v>110</v>
      </c>
      <c r="F165" s="8">
        <f>SUM(F166:F167)</f>
        <v>0</v>
      </c>
      <c r="G165" s="18">
        <f t="shared" si="2"/>
        <v>0</v>
      </c>
    </row>
    <row r="166" spans="2:7" s="17" customFormat="1" ht="30" hidden="1">
      <c r="B166" s="4" t="s">
        <v>12</v>
      </c>
      <c r="C166" s="5">
        <v>11</v>
      </c>
      <c r="D166" s="5" t="s">
        <v>93</v>
      </c>
      <c r="E166" s="13">
        <v>40</v>
      </c>
      <c r="F166" s="8">
        <v>0</v>
      </c>
      <c r="G166" s="18">
        <f t="shared" si="2"/>
        <v>0</v>
      </c>
    </row>
    <row r="167" spans="2:7" s="17" customFormat="1" ht="30" hidden="1">
      <c r="B167" s="4" t="s">
        <v>12</v>
      </c>
      <c r="C167" s="5">
        <v>11</v>
      </c>
      <c r="D167" s="5" t="s">
        <v>93</v>
      </c>
      <c r="E167" s="13">
        <v>70</v>
      </c>
      <c r="F167" s="8">
        <v>0</v>
      </c>
      <c r="G167" s="18">
        <f t="shared" si="2"/>
        <v>0</v>
      </c>
    </row>
    <row r="168" spans="2:7" s="17" customFormat="1" ht="46.5" customHeight="1">
      <c r="B168" s="4" t="s">
        <v>88</v>
      </c>
      <c r="C168" s="5">
        <v>14</v>
      </c>
      <c r="D168" s="5" t="s">
        <v>108</v>
      </c>
      <c r="E168" s="13">
        <f t="shared" ref="E168:F170" si="3">E169</f>
        <v>183</v>
      </c>
      <c r="F168" s="13">
        <f t="shared" si="3"/>
        <v>47.7</v>
      </c>
      <c r="G168" s="18">
        <f t="shared" si="2"/>
        <v>0.26065573770491807</v>
      </c>
    </row>
    <row r="169" spans="2:7" s="17" customFormat="1" ht="48" customHeight="1">
      <c r="B169" s="4" t="s">
        <v>89</v>
      </c>
      <c r="C169" s="5">
        <v>14</v>
      </c>
      <c r="D169" s="5" t="s">
        <v>97</v>
      </c>
      <c r="E169" s="13">
        <f t="shared" si="3"/>
        <v>183</v>
      </c>
      <c r="F169" s="13">
        <f t="shared" si="3"/>
        <v>47.7</v>
      </c>
      <c r="G169" s="18">
        <f t="shared" si="2"/>
        <v>0.26065573770491807</v>
      </c>
    </row>
    <row r="170" spans="2:7" s="17" customFormat="1" ht="45" hidden="1">
      <c r="B170" s="4" t="s">
        <v>90</v>
      </c>
      <c r="C170" s="5">
        <v>14</v>
      </c>
      <c r="D170" s="5" t="s">
        <v>97</v>
      </c>
      <c r="E170" s="13">
        <f t="shared" si="3"/>
        <v>183</v>
      </c>
      <c r="F170" s="13">
        <f t="shared" si="3"/>
        <v>47.7</v>
      </c>
      <c r="G170" s="18">
        <f t="shared" si="2"/>
        <v>0.26065573770491807</v>
      </c>
    </row>
    <row r="171" spans="2:7" s="17" customFormat="1" hidden="1">
      <c r="B171" s="4" t="s">
        <v>91</v>
      </c>
      <c r="C171" s="5">
        <v>14</v>
      </c>
      <c r="D171" s="5" t="s">
        <v>97</v>
      </c>
      <c r="E171" s="13">
        <v>183</v>
      </c>
      <c r="F171" s="8">
        <v>47.7</v>
      </c>
      <c r="G171" s="18">
        <f t="shared" si="2"/>
        <v>0.26065573770491807</v>
      </c>
    </row>
    <row r="172" spans="2:7" s="17" customFormat="1">
      <c r="B172" s="4" t="s">
        <v>92</v>
      </c>
      <c r="C172" s="5"/>
      <c r="D172" s="5"/>
      <c r="E172" s="13">
        <v>182354.6</v>
      </c>
      <c r="F172" s="8">
        <f>F7+F47+F54+F62+F85+F126+F149+F153+F168</f>
        <v>129078.79999999999</v>
      </c>
      <c r="G172" s="18">
        <f t="shared" si="2"/>
        <v>0.70784504476443144</v>
      </c>
    </row>
  </sheetData>
  <mergeCells count="1">
    <mergeCell ref="B5:G5"/>
  </mergeCells>
  <pageMargins left="0.19685039370078741" right="0.11811023622047245" top="0.15748031496062992" bottom="0.19685039370078741" header="0.31496062992125984" footer="0.31496062992125984"/>
  <pageSetup paperSize="9" scale="95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2013-12-25T10:57:24Z</cp:lastPrinted>
  <dcterms:created xsi:type="dcterms:W3CDTF">2013-12-09T07:33:45Z</dcterms:created>
  <dcterms:modified xsi:type="dcterms:W3CDTF">2013-12-25T10:57:55Z</dcterms:modified>
</cp:coreProperties>
</file>