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1760"/>
  </bookViews>
  <sheets>
    <sheet name=" доходы 1 кв 2019" sheetId="4" r:id="rId1"/>
    <sheet name="расходы 1 кв 2019" sheetId="5" r:id="rId2"/>
    <sheet name=" по ИФДБ" sheetId="3" r:id="rId3"/>
  </sheets>
  <definedNames>
    <definedName name="_xlnm._FilterDatabase" localSheetId="0" hidden="1">' доходы 1 кв 2019'!$B$8:$E$72</definedName>
    <definedName name="_xlnm._FilterDatabase" localSheetId="1" hidden="1">'расходы 1 кв 2019'!$A$4:$I$222</definedName>
  </definedNames>
  <calcPr calcId="125725"/>
</workbook>
</file>

<file path=xl/calcChain.xml><?xml version="1.0" encoding="utf-8"?>
<calcChain xmlns="http://schemas.openxmlformats.org/spreadsheetml/2006/main">
  <c r="F5" i="3"/>
  <c r="F6"/>
  <c r="F7"/>
  <c r="D16"/>
  <c r="D5"/>
  <c r="D8"/>
  <c r="E9"/>
  <c r="L219" i="5" l="1"/>
  <c r="L217"/>
  <c r="L212"/>
  <c r="L207"/>
  <c r="L204"/>
  <c r="L201"/>
  <c r="L198"/>
  <c r="L194"/>
  <c r="L193"/>
  <c r="L189"/>
  <c r="L187"/>
  <c r="L186"/>
  <c r="L185"/>
  <c r="L182"/>
  <c r="L180"/>
  <c r="L179"/>
  <c r="L178"/>
  <c r="L175"/>
  <c r="L173"/>
  <c r="L172"/>
  <c r="L171"/>
  <c r="L163"/>
  <c r="L160"/>
  <c r="L157"/>
  <c r="L153"/>
  <c r="L150"/>
  <c r="L147"/>
  <c r="L144"/>
  <c r="L141"/>
  <c r="L136"/>
  <c r="L135"/>
  <c r="L130"/>
  <c r="L125"/>
  <c r="L122"/>
  <c r="L118"/>
  <c r="L114"/>
  <c r="L107"/>
  <c r="L104"/>
  <c r="L101"/>
  <c r="L100"/>
  <c r="L97"/>
  <c r="L96"/>
  <c r="L91"/>
  <c r="L88"/>
  <c r="L85"/>
  <c r="L79"/>
  <c r="L75"/>
  <c r="L70"/>
  <c r="L68"/>
  <c r="L67"/>
  <c r="L60"/>
  <c r="L59"/>
  <c r="L56"/>
  <c r="L53"/>
  <c r="L52"/>
  <c r="L51"/>
  <c r="L47"/>
  <c r="L44"/>
  <c r="L43"/>
  <c r="L42"/>
  <c r="L38"/>
  <c r="L35"/>
  <c r="L32"/>
  <c r="L30"/>
  <c r="L23"/>
  <c r="L22"/>
  <c r="L21"/>
  <c r="L19"/>
  <c r="L17"/>
  <c r="L16"/>
  <c r="L15"/>
  <c r="L11"/>
  <c r="L10"/>
  <c r="K67"/>
  <c r="K68"/>
  <c r="K70"/>
  <c r="K75"/>
  <c r="I74"/>
  <c r="I66"/>
  <c r="I69"/>
  <c r="I119"/>
  <c r="I218"/>
  <c r="J218"/>
  <c r="L218" s="1"/>
  <c r="J216"/>
  <c r="L216" s="1"/>
  <c r="J211"/>
  <c r="L211" s="1"/>
  <c r="J210"/>
  <c r="J209" s="1"/>
  <c r="J208" s="1"/>
  <c r="L208" s="1"/>
  <c r="J206"/>
  <c r="L206" s="1"/>
  <c r="J205"/>
  <c r="L205" s="1"/>
  <c r="J203"/>
  <c r="L203" s="1"/>
  <c r="J202"/>
  <c r="L202" s="1"/>
  <c r="J200"/>
  <c r="J199" s="1"/>
  <c r="L199" s="1"/>
  <c r="J197"/>
  <c r="J196" s="1"/>
  <c r="L196" s="1"/>
  <c r="I192"/>
  <c r="J192"/>
  <c r="L192" s="1"/>
  <c r="I188"/>
  <c r="J188"/>
  <c r="L188" s="1"/>
  <c r="J184"/>
  <c r="L184" s="1"/>
  <c r="I181"/>
  <c r="J181"/>
  <c r="L181" s="1"/>
  <c r="J177"/>
  <c r="I174"/>
  <c r="J174"/>
  <c r="L174" s="1"/>
  <c r="J170"/>
  <c r="L170" s="1"/>
  <c r="J162"/>
  <c r="J161" s="1"/>
  <c r="L161" s="1"/>
  <c r="J159"/>
  <c r="J158" s="1"/>
  <c r="L158" s="1"/>
  <c r="J156"/>
  <c r="J155" s="1"/>
  <c r="L155" s="1"/>
  <c r="J152"/>
  <c r="L152" s="1"/>
  <c r="J151"/>
  <c r="L151" s="1"/>
  <c r="J149"/>
  <c r="J148" s="1"/>
  <c r="L148" s="1"/>
  <c r="J146"/>
  <c r="J145" s="1"/>
  <c r="L145" s="1"/>
  <c r="I143"/>
  <c r="I142" s="1"/>
  <c r="J143"/>
  <c r="J142" s="1"/>
  <c r="L142" s="1"/>
  <c r="J139"/>
  <c r="L139" s="1"/>
  <c r="J134"/>
  <c r="J133" s="1"/>
  <c r="L133" s="1"/>
  <c r="J129"/>
  <c r="J128" s="1"/>
  <c r="L128" s="1"/>
  <c r="J124"/>
  <c r="J123" s="1"/>
  <c r="L123" s="1"/>
  <c r="J121"/>
  <c r="J120" s="1"/>
  <c r="L120" s="1"/>
  <c r="J117"/>
  <c r="J116" s="1"/>
  <c r="J115" s="1"/>
  <c r="L115" s="1"/>
  <c r="J113"/>
  <c r="J112" s="1"/>
  <c r="J111" s="1"/>
  <c r="L111" s="1"/>
  <c r="J106"/>
  <c r="J105" s="1"/>
  <c r="L105" s="1"/>
  <c r="J103"/>
  <c r="L103" s="1"/>
  <c r="J99"/>
  <c r="L99" s="1"/>
  <c r="J98"/>
  <c r="L98" s="1"/>
  <c r="J95"/>
  <c r="J94" s="1"/>
  <c r="L94" s="1"/>
  <c r="J90"/>
  <c r="J89" s="1"/>
  <c r="L89" s="1"/>
  <c r="J87"/>
  <c r="J86" s="1"/>
  <c r="L86" s="1"/>
  <c r="J84"/>
  <c r="L84" s="1"/>
  <c r="J78"/>
  <c r="J77" s="1"/>
  <c r="J76" s="1"/>
  <c r="J74"/>
  <c r="J73" s="1"/>
  <c r="J72" s="1"/>
  <c r="J69"/>
  <c r="L69" s="1"/>
  <c r="J66"/>
  <c r="L66" s="1"/>
  <c r="J58"/>
  <c r="J57" s="1"/>
  <c r="L57" s="1"/>
  <c r="I41"/>
  <c r="J41"/>
  <c r="L41" s="1"/>
  <c r="J55"/>
  <c r="J54" s="1"/>
  <c r="L54" s="1"/>
  <c r="I50"/>
  <c r="J50"/>
  <c r="L50" s="1"/>
  <c r="I45"/>
  <c r="J45"/>
  <c r="L45" s="1"/>
  <c r="J37"/>
  <c r="J36" s="1"/>
  <c r="L36" s="1"/>
  <c r="J34"/>
  <c r="J33" s="1"/>
  <c r="L33" s="1"/>
  <c r="I29"/>
  <c r="J29"/>
  <c r="L29" s="1"/>
  <c r="I31"/>
  <c r="I24" s="1"/>
  <c r="J31"/>
  <c r="J24" s="1"/>
  <c r="I20"/>
  <c r="J20"/>
  <c r="L20" s="1"/>
  <c r="I18"/>
  <c r="J18"/>
  <c r="L18" s="1"/>
  <c r="J14"/>
  <c r="L14" s="1"/>
  <c r="I9"/>
  <c r="J9"/>
  <c r="J8" s="1"/>
  <c r="J7" s="1"/>
  <c r="L7" s="1"/>
  <c r="F10" i="4"/>
  <c r="F11"/>
  <c r="F12"/>
  <c r="F13"/>
  <c r="F14"/>
  <c r="F16"/>
  <c r="F17"/>
  <c r="F18"/>
  <c r="F19"/>
  <c r="F20"/>
  <c r="F24"/>
  <c r="F25"/>
  <c r="F26"/>
  <c r="F27"/>
  <c r="F28"/>
  <c r="F29"/>
  <c r="F30"/>
  <c r="F32"/>
  <c r="F33"/>
  <c r="F34"/>
  <c r="F35"/>
  <c r="F36"/>
  <c r="F37"/>
  <c r="F38"/>
  <c r="F39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9"/>
  <c r="H218" i="5"/>
  <c r="H216"/>
  <c r="H215" s="1"/>
  <c r="H214" s="1"/>
  <c r="H213" s="1"/>
  <c r="H211"/>
  <c r="H210"/>
  <c r="H209" s="1"/>
  <c r="H208" s="1"/>
  <c r="H206"/>
  <c r="H205"/>
  <c r="H203"/>
  <c r="H202"/>
  <c r="H200"/>
  <c r="H199" s="1"/>
  <c r="H197"/>
  <c r="H196" s="1"/>
  <c r="H192"/>
  <c r="H190"/>
  <c r="H188"/>
  <c r="H184"/>
  <c r="H181"/>
  <c r="H177"/>
  <c r="H174"/>
  <c r="H170"/>
  <c r="H165"/>
  <c r="H164" s="1"/>
  <c r="H162"/>
  <c r="H161" s="1"/>
  <c r="H159"/>
  <c r="H158" s="1"/>
  <c r="H156"/>
  <c r="H155" s="1"/>
  <c r="H152"/>
  <c r="H151"/>
  <c r="H149"/>
  <c r="H148" s="1"/>
  <c r="H146"/>
  <c r="H145" s="1"/>
  <c r="H143"/>
  <c r="H142" s="1"/>
  <c r="H139"/>
  <c r="H134"/>
  <c r="H133" s="1"/>
  <c r="H131"/>
  <c r="H129"/>
  <c r="H128" s="1"/>
  <c r="H124"/>
  <c r="H123" s="1"/>
  <c r="H121"/>
  <c r="H120" s="1"/>
  <c r="H117"/>
  <c r="H116" s="1"/>
  <c r="H115" s="1"/>
  <c r="H113"/>
  <c r="H112" s="1"/>
  <c r="H111" s="1"/>
  <c r="H109"/>
  <c r="H108" s="1"/>
  <c r="H106"/>
  <c r="H105" s="1"/>
  <c r="H103"/>
  <c r="H99"/>
  <c r="H98"/>
  <c r="H95"/>
  <c r="H94" s="1"/>
  <c r="H90"/>
  <c r="H89" s="1"/>
  <c r="H87"/>
  <c r="H86" s="1"/>
  <c r="H84"/>
  <c r="H83" s="1"/>
  <c r="H82" s="1"/>
  <c r="H80"/>
  <c r="H78"/>
  <c r="H77" s="1"/>
  <c r="H74"/>
  <c r="H73" s="1"/>
  <c r="I73" s="1"/>
  <c r="H69"/>
  <c r="H66"/>
  <c r="H58"/>
  <c r="H57" s="1"/>
  <c r="H55"/>
  <c r="H54" s="1"/>
  <c r="H50"/>
  <c r="H48"/>
  <c r="H45"/>
  <c r="H41"/>
  <c r="H37"/>
  <c r="H36" s="1"/>
  <c r="H34"/>
  <c r="H33" s="1"/>
  <c r="H31"/>
  <c r="H29"/>
  <c r="H25"/>
  <c r="H20"/>
  <c r="H18"/>
  <c r="H14"/>
  <c r="H9"/>
  <c r="H8" s="1"/>
  <c r="H7" s="1"/>
  <c r="J83" l="1"/>
  <c r="L83" s="1"/>
  <c r="J176"/>
  <c r="K74"/>
  <c r="K72"/>
  <c r="K66"/>
  <c r="L9"/>
  <c r="L31"/>
  <c r="L37"/>
  <c r="L58"/>
  <c r="L74"/>
  <c r="L78"/>
  <c r="L90"/>
  <c r="L106"/>
  <c r="L113"/>
  <c r="L117"/>
  <c r="L121"/>
  <c r="L129"/>
  <c r="L146"/>
  <c r="L156"/>
  <c r="L162"/>
  <c r="L177"/>
  <c r="L200"/>
  <c r="L210"/>
  <c r="K73"/>
  <c r="K69"/>
  <c r="L8"/>
  <c r="L34"/>
  <c r="L55"/>
  <c r="L73"/>
  <c r="L77"/>
  <c r="L87"/>
  <c r="L95"/>
  <c r="L112"/>
  <c r="L116"/>
  <c r="L124"/>
  <c r="L134"/>
  <c r="L143"/>
  <c r="L149"/>
  <c r="L159"/>
  <c r="L197"/>
  <c r="L209"/>
  <c r="H13"/>
  <c r="H93"/>
  <c r="J119"/>
  <c r="J138"/>
  <c r="H72"/>
  <c r="L72" s="1"/>
  <c r="J215"/>
  <c r="J183"/>
  <c r="J169"/>
  <c r="J154"/>
  <c r="J137"/>
  <c r="J127"/>
  <c r="J102"/>
  <c r="J93"/>
  <c r="L93" s="1"/>
  <c r="J82"/>
  <c r="L82" s="1"/>
  <c r="J65"/>
  <c r="J40"/>
  <c r="J13"/>
  <c r="H24"/>
  <c r="L24" s="1"/>
  <c r="H76"/>
  <c r="H71" s="1"/>
  <c r="H127"/>
  <c r="H154"/>
  <c r="H169"/>
  <c r="H183"/>
  <c r="H119"/>
  <c r="H40"/>
  <c r="H39" s="1"/>
  <c r="H65"/>
  <c r="H138"/>
  <c r="H137" s="1"/>
  <c r="H176"/>
  <c r="I72"/>
  <c r="I71" s="1"/>
  <c r="H102"/>
  <c r="J39" l="1"/>
  <c r="L39" s="1"/>
  <c r="L40"/>
  <c r="L102"/>
  <c r="L137"/>
  <c r="L169"/>
  <c r="J214"/>
  <c r="L215"/>
  <c r="L138"/>
  <c r="J71"/>
  <c r="J12"/>
  <c r="L13"/>
  <c r="J64"/>
  <c r="L65"/>
  <c r="K65"/>
  <c r="L127"/>
  <c r="L154"/>
  <c r="L183"/>
  <c r="L119"/>
  <c r="L176"/>
  <c r="L76"/>
  <c r="H12"/>
  <c r="J168"/>
  <c r="J126"/>
  <c r="J92"/>
  <c r="J6"/>
  <c r="H92"/>
  <c r="H168"/>
  <c r="H167" s="1"/>
  <c r="H6"/>
  <c r="H126"/>
  <c r="H64"/>
  <c r="I65"/>
  <c r="L92" l="1"/>
  <c r="J167"/>
  <c r="L167" s="1"/>
  <c r="L168"/>
  <c r="J63"/>
  <c r="L64"/>
  <c r="K64"/>
  <c r="L12"/>
  <c r="J213"/>
  <c r="L213" s="1"/>
  <c r="L214"/>
  <c r="L6"/>
  <c r="L126"/>
  <c r="J220"/>
  <c r="L71"/>
  <c r="H63"/>
  <c r="I64"/>
  <c r="E10" i="3" l="1"/>
  <c r="E8" s="1"/>
  <c r="F8" s="1"/>
  <c r="L63" i="5"/>
  <c r="K63"/>
  <c r="I63"/>
  <c r="I220" s="1"/>
  <c r="H220"/>
  <c r="L220" s="1"/>
  <c r="E17" i="4" l="1"/>
  <c r="E16" s="1"/>
  <c r="E70"/>
  <c r="E69"/>
  <c r="E67"/>
  <c r="E64"/>
  <c r="E61"/>
  <c r="E52"/>
  <c r="E39"/>
  <c r="E36"/>
  <c r="E32"/>
  <c r="E26"/>
  <c r="E24" s="1"/>
  <c r="E22"/>
  <c r="E11"/>
  <c r="E29"/>
  <c r="E10"/>
  <c r="D70"/>
  <c r="D69"/>
  <c r="D67"/>
  <c r="D64"/>
  <c r="D61"/>
  <c r="D52"/>
  <c r="D51" s="1"/>
  <c r="D50" s="1"/>
  <c r="D43"/>
  <c r="D39"/>
  <c r="D36"/>
  <c r="D32"/>
  <c r="D29"/>
  <c r="D26"/>
  <c r="D24" s="1"/>
  <c r="D22"/>
  <c r="D17"/>
  <c r="D16" s="1"/>
  <c r="D11"/>
  <c r="D10" s="1"/>
  <c r="E51" l="1"/>
  <c r="E50" s="1"/>
  <c r="E9"/>
  <c r="D9"/>
  <c r="D72" s="1"/>
  <c r="E72" l="1"/>
  <c r="E16" i="3" l="1"/>
  <c r="F16" s="1"/>
</calcChain>
</file>

<file path=xl/sharedStrings.xml><?xml version="1.0" encoding="utf-8"?>
<sst xmlns="http://schemas.openxmlformats.org/spreadsheetml/2006/main" count="860" uniqueCount="326">
  <si>
    <t>в тыс.руб.</t>
  </si>
  <si>
    <t>Код бюджетной классификации</t>
  </si>
  <si>
    <t>Доходы (вид налога)</t>
  </si>
  <si>
    <t>182 1 00 00000 00 0000 000</t>
  </si>
  <si>
    <t>182 1 01 02000 01 0000 110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</si>
  <si>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</si>
  <si>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</si>
  <si>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</si>
  <si>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</si>
  <si>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</si>
  <si>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</si>
  <si>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</si>
  <si>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</si>
  <si>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182 1 05 00000 00 0000 000</t>
  </si>
  <si>
    <t>НАЛОГИ НА СОВОКУПНЫЙ ДОХОД</t>
  </si>
  <si>
    <t>182 1 05 03010 01 0000 110</t>
  </si>
  <si>
    <t>Единый сельскохозяйственный налог</t>
  </si>
  <si>
    <t>182 1 06 00000 00 0000 000</t>
  </si>
  <si>
    <t>НАЛОГИ НА ИМУЩЕСТВО</t>
  </si>
  <si>
    <t>Налог на имущество физических лиц взимаемых по ставкам, применяемым к объектам налогообложения,  расположенным в границах поселений</t>
  </si>
  <si>
    <t>182 1 06 06000 00 0000 110</t>
  </si>
  <si>
    <t>Земельный налог</t>
  </si>
  <si>
    <t>650 1 08 00000 00 0000 000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</si>
  <si>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</si>
  <si>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</si>
  <si>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</si>
  <si>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</si>
  <si>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650 1 13 00000 00 0000 000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</si>
  <si>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</si>
  <si>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</si>
  <si>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САНКЦИ, ВОЗМЕЩЕНИЕ УЩЕРБА</t>
  </si>
  <si>
    <t>650 1 17 00000 00 0000 000</t>
  </si>
  <si>
    <t>ПРОЧИЕ НЕНАЛОГОВЫЕ ДОХОДЫ</t>
  </si>
  <si>
    <t>650 2 00 00000 00 0000 000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</si>
  <si>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</si>
  <si>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</si>
  <si>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Прочие дотации бюджетам поселений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</si>
  <si>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</si>
  <si>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</si>
  <si>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</si>
  <si>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</si>
  <si>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</si>
  <si>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182 1 09 00000 00 0000 000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</si>
  <si>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</si>
  <si>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</si>
  <si>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</si>
  <si>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</si>
  <si>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</si>
  <si>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</si>
  <si>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</si>
  <si>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</si>
  <si>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</si>
  <si>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</si>
  <si>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</si>
  <si>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</si>
  <si>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</si>
  <si>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</si>
  <si>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</si>
  <si>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</si>
  <si>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</si>
  <si>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</si>
  <si>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</si>
  <si>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</si>
  <si>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</si>
  <si>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041 1 16 18050 13 0000 140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</si>
  <si>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</si>
  <si>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</si>
  <si>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041 1 16 32000 13 0000 140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</si>
  <si>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</si>
  <si>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</si>
  <si>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</si>
  <si>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</si>
  <si>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</si>
  <si>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</si>
  <si>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650 2 02 00000 00 0000 000</t>
  </si>
  <si>
    <t>БЕЗВОЗМЕЗДНЫЕ ПОСТУПЛЕНИЯ ОТ ДРУГИХ БЮДЖЕТОВ БЮДЖЕТНОЙ СИСТЕМЫ РОССИЙСКОЙ ФЕДЕРАЦИИ</t>
  </si>
  <si>
    <t>ДОТАЦИИ БЮДЖЕТАМ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</si>
  <si>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</si>
  <si>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</si>
  <si>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СУБВЕНЦИИ БЮДЖЕТАМ СУБЪЕКТОВ РОССИЙСКОЙ ФЕДЕРАЦИИ И МУНИЦИПАЛЬНЫХ ОБРАЗОВАНИЙ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</si>
  <si>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</si>
  <si>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</si>
  <si>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</si>
  <si>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</si>
  <si>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</si>
  <si>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</si>
  <si>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</si>
  <si>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</si>
  <si>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650 1 11 00000 00 0000 000</t>
  </si>
  <si>
    <t>НАЛОГИ НА ТОВАРЫ (РАБОТЫ, УСЛУГИ), РЕАЛИЗУЕМЫЕ НА ТЕРРИТРИИ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</si>
  <si>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</si>
  <si>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</si>
  <si>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</si>
  <si>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</si>
  <si>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>650 1 14 00000 00 0000 000</t>
  </si>
  <si>
    <t>100 1 03 00000 00 0000 000</t>
  </si>
  <si>
    <t>100 1 03 02230 01 0000 110</t>
  </si>
  <si>
    <t>100 1 03 02240 01 0000 110</t>
  </si>
  <si>
    <t>100 1 03 02250 01 0000 110</t>
  </si>
  <si>
    <t>100 1 03 02000 01 0000 000</t>
  </si>
  <si>
    <t>к решению Совета депутатов</t>
  </si>
  <si>
    <t>161 1 16 00000 00 0000 000</t>
  </si>
  <si>
    <t>161 1 16 33050 13 6000 140</t>
  </si>
  <si>
    <t>1. По доходам</t>
  </si>
  <si>
    <t>% исполнения</t>
  </si>
  <si>
    <t>100 1 03 02260 01 0000 110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</si>
  <si>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</si>
  <si>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</si>
  <si>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</si>
  <si>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</si>
  <si>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</si>
  <si>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</si>
  <si>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>00</t>
  </si>
  <si>
    <t/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</si>
  <si>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</si>
  <si>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</si>
  <si>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</si>
  <si>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</si>
  <si>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</si>
  <si>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</si>
  <si>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</si>
  <si>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</si>
  <si>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</si>
  <si>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</si>
  <si>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Исполнение судебных актов</t>
  </si>
  <si>
    <t>Обеспечение деятельности финансовых, налоговых и таможенных органов и органов (финансово-бюджетного) надзора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</si>
  <si>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</si>
  <si>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</si>
  <si>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Иные межбюджетные трансферты</t>
  </si>
  <si>
    <t>Резервные фонды</t>
  </si>
  <si>
    <t>Управление Резервным фондом</t>
  </si>
  <si>
    <t>Резервные средства</t>
  </si>
  <si>
    <t>870</t>
  </si>
  <si>
    <t>Другие общегосударственные вопросы</t>
  </si>
  <si>
    <t>Расходы на выплаты персоналу казенных учреждений</t>
  </si>
  <si>
    <t>Реализация мероприятий (в случае если не предусмотрено по обособленным направлениям расходов)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</si>
  <si>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</si>
  <si>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</si>
  <si>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учета, на территории где отсутствуют военные комиссариаты</t>
  </si>
  <si>
    <t>5000151180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</si>
  <si>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</si>
  <si>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</si>
  <si>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</si>
  <si>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Защита населения и территории от чрезвычайных ситуаций природного и техногенного характера, гражданская оборона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</si>
  <si>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</si>
  <si>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Другие вопросы в области национальной безопасности и правоохранительной деятельности</t>
  </si>
  <si>
    <t>Субсидии  для создания условий для деятельности народных дружин</t>
  </si>
  <si>
    <t>Расходы местного бюджета на софинансирование субсидии  для создания условий для деятельности народных дружин</t>
  </si>
  <si>
    <t>НАЦИОНАЛЬНАЯ ЭКОНОМИКА</t>
  </si>
  <si>
    <t>04</t>
  </si>
  <si>
    <t>Общеэкономические вопросы</t>
  </si>
  <si>
    <t>01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</si>
  <si>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трудоустойству граждан"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</si>
  <si>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</si>
  <si>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Транспорт</t>
  </si>
  <si>
    <t>08</t>
  </si>
  <si>
    <t>Предоставление субсидий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</si>
  <si>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</si>
  <si>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 (дорожные фонды)</t>
  </si>
  <si>
    <t>09</t>
  </si>
  <si>
    <t>Связь и информатика</t>
  </si>
  <si>
    <t>10</t>
  </si>
  <si>
    <t>Услуги в области информационных технологий</t>
  </si>
  <si>
    <t>ЖИЛИЩНО-КОММУНАЛЬНОЕ ХОЗЯЙСТВО</t>
  </si>
  <si>
    <t>05</t>
  </si>
  <si>
    <t>Жилищное хозяйство</t>
  </si>
  <si>
    <t>Субсидии неккомерческой организации Югорский фонд капитального ремонта многоквартирных домов</t>
  </si>
  <si>
    <t>Субсидии некоммерческим организациям (за исключением
государственных (муниципальных) учреждений)</t>
  </si>
  <si>
    <t>Коммунальное хозяйство</t>
  </si>
  <si>
    <t>02</t>
  </si>
  <si>
    <t>Благоустройство</t>
  </si>
  <si>
    <t>03</t>
  </si>
  <si>
    <t>2200399990</t>
  </si>
  <si>
    <t>Культура</t>
  </si>
  <si>
    <t>Расходы на обеспечение деятельности (оказание услуг)муниципальных учреждений</t>
  </si>
  <si>
    <t>СОЦИАЛЬНАЯ ПОЛИТИКА</t>
  </si>
  <si>
    <t>Пенсионное обеспечение</t>
  </si>
  <si>
    <t xml:space="preserve"> Прочие мероприятия органов муниципальной власти</t>
  </si>
  <si>
    <t>Социальные выплаты гражданам, кроме публичных нормативных социальных выплат</t>
  </si>
  <si>
    <t>ФИЗИЧЕСКАЯ КУЛЬТУРА И СПОРТ</t>
  </si>
  <si>
    <t xml:space="preserve">Физическая культура </t>
  </si>
  <si>
    <t>11</t>
  </si>
  <si>
    <t>ИТОГО РАСХОДОВ</t>
  </si>
  <si>
    <t>2. По расходам</t>
  </si>
  <si>
    <t>Исполнено в I квартале 2018 г.</t>
  </si>
  <si>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</si>
  <si>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</si>
  <si>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</si>
  <si>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</si>
  <si>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</si>
  <si>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</si>
  <si>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</si>
  <si>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</si>
  <si>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</si>
  <si>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</si>
  <si>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</si>
  <si>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</si>
  <si>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</si>
  <si>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</si>
  <si>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</si>
  <si>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>Иные источники внутреннего финансирования дефицитов бюджетов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</si>
  <si>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</si>
  <si>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</si>
  <si>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</si>
  <si>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</si>
  <si>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650 01 06 05 00 00 0000 000</t>
  </si>
  <si>
    <t>Бюджетные кредиты, предоставленные внутри страны в валюте Российской Федерации</t>
  </si>
  <si>
    <t>650 01 06 05 01 13 0000 640</t>
  </si>
  <si>
    <t>Возврат бюджетных кредитов, предоставленных юридическим лицам из бюджетов городских поселений в валюте Российской Федерации</t>
  </si>
  <si>
    <t>Всего источников внутреннего финансирования дефицита бюджета</t>
  </si>
  <si>
    <t>3. По источникам финансирования дефицита бюджета</t>
  </si>
  <si>
    <t>Приложение № 1</t>
  </si>
  <si>
    <t xml:space="preserve"> городского поселения Игрим</t>
  </si>
  <si>
    <t>План на 2019 год</t>
  </si>
  <si>
    <t>650 2 02 00000 00 0000 150</t>
  </si>
  <si>
    <t xml:space="preserve">650 2 02 15001 130000 150 </t>
  </si>
  <si>
    <t>650 2 02 01003 10 0000 150</t>
  </si>
  <si>
    <t>650 2 02 01009 10 0000 150</t>
  </si>
  <si>
    <t>650 2 02 01999 10 0000 150</t>
  </si>
  <si>
    <t>650 2 02 02000 00 0000 150</t>
  </si>
  <si>
    <t>650 2 02 02109 10 0000 150</t>
  </si>
  <si>
    <t>650 2 02 02150 10 0000 150</t>
  </si>
  <si>
    <t>650 2 02 02999 13 0000 150</t>
  </si>
  <si>
    <t>650 2 02 03000 00 0000 150</t>
  </si>
  <si>
    <t>650 2 02 35118 13 0000 150</t>
  </si>
  <si>
    <t>650 2 02 35930 13 0000 150</t>
  </si>
  <si>
    <t>650 2 02 04000 00 0000 150</t>
  </si>
  <si>
    <t>650 2 02 45160 13 0000 150</t>
  </si>
  <si>
    <t>650 2 02 04999 13 0000 150</t>
  </si>
  <si>
    <t>650 2 07 00000 00 0000 150</t>
  </si>
  <si>
    <t>650 2 07 05030 13 0000 150</t>
  </si>
  <si>
    <t xml:space="preserve">650 2 18 00000 00 0000 000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</si>
  <si>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</si>
  <si>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650 2 18 00000 00 0000 150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</si>
  <si>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</si>
  <si>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650 2 18 60010 13 0000 150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</si>
  <si>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</si>
  <si>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Исполнено в I квартале 2019 г.</t>
  </si>
  <si>
    <t>182 1 01 02050 01 0000 110</t>
  </si>
  <si>
    <t>Отчет об исполнение бюджета городского поселения Игрим за I квартал 2019 года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</si>
  <si>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</si>
  <si>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</si>
  <si>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ППП</t>
  </si>
  <si>
    <t>Сумма</t>
  </si>
  <si>
    <t>в т.ч. за счет субвенций</t>
  </si>
  <si>
    <t>2019 год</t>
  </si>
  <si>
    <t>Администрация городского поселения Игрим</t>
  </si>
  <si>
    <t>0000000000</t>
  </si>
  <si>
    <t>000</t>
  </si>
  <si>
    <t xml:space="preserve"> -</t>
  </si>
  <si>
    <t>6410102030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</si>
  <si>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</si>
  <si>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</si>
  <si>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6420102040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</si>
  <si>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</si>
  <si>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</t>
  </si>
  <si>
    <t>Уплата налога н имущество организаций и земельного налога</t>
  </si>
  <si>
    <t>Уплата прочих налогов, сборов</t>
  </si>
  <si>
    <t>Уплата иных платежей</t>
  </si>
  <si>
    <t>6420102400</t>
  </si>
  <si>
    <t>Исполнение судебных актов Российской Федерации и мировых соглашений по возмещению вреда,  причиненного в результате незаконных действий (бездействий) органов государственной власти (государственных органов) органов местного самоуправления либо должностных лиц этих органов, а также в результате деятельности учреждений</t>
  </si>
  <si>
    <t>5000489020</t>
  </si>
  <si>
    <t xml:space="preserve">Иные межбюджетные трансферты </t>
  </si>
  <si>
    <t>6710122020</t>
  </si>
  <si>
    <t>Расходы на обеспечение деятельности подведомственных учреждений</t>
  </si>
  <si>
    <t>6420100590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</si>
  <si>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</si>
  <si>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</si>
  <si>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</si>
  <si>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>Закупка товаров, работ, услуг в целях капитального ремонта государственного(муницципального) имущества.</t>
  </si>
  <si>
    <t>6500189020</t>
  </si>
  <si>
    <t>6500199990</t>
  </si>
  <si>
    <t>Закупка товаров, работ,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</si>
  <si>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Условно утверждаемые расходы</t>
  </si>
  <si>
    <t>5000122030</t>
  </si>
  <si>
    <t xml:space="preserve">Фонд оплаты труда государственных (муниципальных) органов </t>
  </si>
  <si>
    <t>66101D9300</t>
  </si>
  <si>
    <t>6710220030</t>
  </si>
  <si>
    <t>6710199990</t>
  </si>
  <si>
    <t>Иные выплаты населению</t>
  </si>
  <si>
    <t>6610282300</t>
  </si>
  <si>
    <t>66102S2300</t>
  </si>
  <si>
    <t>66103S2290</t>
  </si>
  <si>
    <t>6810185060</t>
  </si>
  <si>
    <t>68101S5060</t>
  </si>
  <si>
    <t>6910161100</t>
  </si>
  <si>
    <t>6910189020</t>
  </si>
  <si>
    <t>6910199990</t>
  </si>
  <si>
    <t>6920299990</t>
  </si>
  <si>
    <t>7010120070</t>
  </si>
  <si>
    <t>Другие вопросы в области национальной экономики</t>
  </si>
  <si>
    <t>12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</si>
  <si>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</si>
  <si>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</si>
  <si>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</si>
  <si>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</si>
  <si>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7100199990</t>
  </si>
  <si>
    <t>7210161100</t>
  </si>
  <si>
    <t>7210199990</t>
  </si>
  <si>
    <t>7220199990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</si>
  <si>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</si>
  <si>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7220189020</t>
  </si>
  <si>
    <t>Софинансирование 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</si>
  <si>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72201S2591</t>
  </si>
  <si>
    <t>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</si>
  <si>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7220182591</t>
  </si>
  <si>
    <t>2200199990</t>
  </si>
  <si>
    <t>2200299990</t>
  </si>
  <si>
    <t>Реализация программ формирования современной городской среды</t>
  </si>
  <si>
    <t>291F255550</t>
  </si>
  <si>
    <t>КУЛЬТУРА, КИНЕМАТОГРАФИЯ</t>
  </si>
  <si>
    <t>7310100590</t>
  </si>
  <si>
    <t>7310200590</t>
  </si>
  <si>
    <t>7320100590</t>
  </si>
  <si>
    <t>Субсидии на развитие сферы культуры в муниципальных образованиях Ханты-Мансийского автономного округа - Югры</t>
  </si>
  <si>
    <t>7310182520</t>
  </si>
  <si>
    <t>Расходы на софинансирование субсидии на развитие сферы культуры в муниципальных образованиях Ханты-Мансийского автономного округа - Югры</t>
  </si>
  <si>
    <t>73101S2520</t>
  </si>
  <si>
    <t>6620199990</t>
  </si>
  <si>
    <t>6630199990</t>
  </si>
  <si>
    <t>Прочие мероприятия органов муниципальной власти</t>
  </si>
  <si>
    <t>Пособия, компенсации и иные социальные выплаты гражданам, кроме публичных нормативных обязательств</t>
  </si>
  <si>
    <t>7410199990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</si>
  <si>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</si>
  <si>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План на 2019 г.(уточненный)</t>
  </si>
  <si>
    <t xml:space="preserve">от 24.05.2019 г.  № 60 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</si>
</sst>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0.0%"/>
    <numFmt numFmtId="166" formatCode="0000"/>
    <numFmt numFmtId="167" formatCode="00;;"/>
    <numFmt numFmtId="168" formatCode="000;;"/>
    <numFmt numFmtId="169" formatCode="#,##0.0;[Red]\-#,##0.0;0.0"/>
    <numFmt numFmtId="170" formatCode="0000000"/>
    <numFmt numFmtId="171" formatCode="000"/>
    <numFmt numFmtId="172" formatCode="?"/>
    <numFmt numFmtId="173" formatCode="#,##0.0_ ;[Red]\-#,##0.0\ "/>
    <numFmt numFmtId="174" formatCode="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9" fontId="11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right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>
      <alignment horizontal="center" vertical="center" wrapText="1"/>
    </xf>
    <xf numFmtId="0" fontId="8" fillId="0" borderId="0" xfId="1" applyFont="1" applyFill="1"/>
    <xf numFmtId="0" fontId="10" fillId="0" borderId="0" xfId="0" applyFont="1" applyAlignment="1">
      <alignment horizontal="left" vertical="center" indent="5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3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74" fontId="2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164" fontId="7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3" fontId="6" fillId="0" borderId="3" xfId="0" applyNumberFormat="1" applyFont="1" applyBorder="1" applyAlignment="1">
      <alignment vertical="top" wrapText="1"/>
    </xf>
    <xf numFmtId="0" fontId="6" fillId="0" borderId="3" xfId="1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 vertical="center"/>
    </xf>
    <xf numFmtId="49" fontId="8" fillId="0" borderId="0" xfId="1" applyNumberFormat="1" applyFont="1" applyFill="1"/>
    <xf numFmtId="0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Border="1" applyAlignment="1" applyProtection="1">
      <alignment horizontal="center" vertical="center"/>
      <protection hidden="1"/>
    </xf>
    <xf numFmtId="49" fontId="8" fillId="0" borderId="0" xfId="1" applyNumberFormat="1" applyFont="1" applyFill="1" applyBorder="1" applyAlignment="1" applyProtection="1"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8" fillId="0" borderId="0" xfId="1" applyNumberFormat="1" applyFont="1" applyFill="1" applyBorder="1" applyAlignment="1" applyProtection="1">
      <alignment horizontal="center" wrapText="1"/>
      <protection hidden="1"/>
    </xf>
    <xf numFmtId="0" fontId="8" fillId="0" borderId="0" xfId="1" applyNumberFormat="1" applyFont="1" applyFill="1" applyAlignment="1" applyProtection="1">
      <alignment vertical="center"/>
      <protection hidden="1"/>
    </xf>
    <xf numFmtId="0" fontId="8" fillId="0" borderId="3" xfId="1" applyNumberFormat="1" applyFont="1" applyFill="1" applyBorder="1" applyAlignment="1" applyProtection="1">
      <alignment horizontal="center" vertical="center"/>
      <protection hidden="1"/>
    </xf>
    <xf numFmtId="49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Alignment="1">
      <alignment vertical="center"/>
    </xf>
    <xf numFmtId="0" fontId="8" fillId="0" borderId="3" xfId="1" applyNumberFormat="1" applyFont="1" applyFill="1" applyBorder="1" applyAlignment="1" applyProtection="1">
      <alignment horizontal="center"/>
      <protection hidden="1"/>
    </xf>
    <xf numFmtId="49" fontId="8" fillId="0" borderId="3" xfId="1" applyNumberFormat="1" applyFont="1" applyFill="1" applyBorder="1" applyAlignment="1" applyProtection="1">
      <alignment horizontal="center"/>
      <protection hidden="1"/>
    </xf>
    <xf numFmtId="0" fontId="8" fillId="0" borderId="3" xfId="1" applyNumberFormat="1" applyFont="1" applyFill="1" applyBorder="1" applyAlignment="1" applyProtection="1">
      <alignment horizontal="left"/>
      <protection hidden="1"/>
    </xf>
    <xf numFmtId="0" fontId="8" fillId="0" borderId="3" xfId="1" applyFont="1" applyFill="1" applyBorder="1"/>
    <xf numFmtId="166" fontId="8" fillId="0" borderId="3" xfId="1" applyNumberFormat="1" applyFont="1" applyFill="1" applyBorder="1" applyAlignment="1" applyProtection="1">
      <alignment vertical="center" wrapText="1"/>
      <protection hidden="1"/>
    </xf>
    <xf numFmtId="1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3" xfId="1" applyNumberFormat="1" applyFont="1" applyFill="1" applyBorder="1" applyAlignment="1" applyProtection="1">
      <alignment horizontal="center" vertical="center"/>
      <protection hidden="1"/>
    </xf>
    <xf numFmtId="168" fontId="8" fillId="0" borderId="3" xfId="1" applyNumberFormat="1" applyFont="1" applyFill="1" applyBorder="1" applyAlignment="1" applyProtection="1">
      <alignment horizontal="center" vertical="center"/>
      <protection hidden="1"/>
    </xf>
    <xf numFmtId="169" fontId="8" fillId="0" borderId="3" xfId="1" applyNumberFormat="1" applyFont="1" applyFill="1" applyBorder="1" applyAlignment="1" applyProtection="1">
      <alignment horizontal="right" vertical="center"/>
      <protection hidden="1"/>
    </xf>
    <xf numFmtId="170" fontId="8" fillId="0" borderId="3" xfId="1" applyNumberFormat="1" applyFont="1" applyFill="1" applyBorder="1" applyAlignment="1" applyProtection="1">
      <alignment vertical="center" wrapText="1"/>
      <protection hidden="1"/>
    </xf>
    <xf numFmtId="171" fontId="8" fillId="0" borderId="3" xfId="1" applyNumberFormat="1" applyFont="1" applyFill="1" applyBorder="1" applyAlignment="1" applyProtection="1">
      <alignment vertical="center" wrapText="1"/>
      <protection hidden="1"/>
    </xf>
    <xf numFmtId="0" fontId="8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 applyProtection="1">
      <alignment vertical="center"/>
      <protection hidden="1"/>
    </xf>
    <xf numFmtId="0" fontId="13" fillId="0" borderId="3" xfId="1" applyNumberFormat="1" applyFont="1" applyFill="1" applyBorder="1" applyAlignment="1" applyProtection="1">
      <alignment wrapText="1"/>
      <protection hidden="1"/>
    </xf>
    <xf numFmtId="173" fontId="8" fillId="0" borderId="3" xfId="1" applyNumberFormat="1" applyFont="1" applyFill="1" applyBorder="1" applyAlignment="1" applyProtection="1">
      <protection hidden="1"/>
    </xf>
    <xf numFmtId="172" fontId="8" fillId="0" borderId="3" xfId="0" applyNumberFormat="1" applyFont="1" applyFill="1" applyBorder="1" applyAlignment="1">
      <alignment horizontal="left" vertical="center" wrapText="1"/>
    </xf>
    <xf numFmtId="0" fontId="8" fillId="0" borderId="3" xfId="1" applyNumberFormat="1" applyFont="1" applyFill="1" applyBorder="1" applyAlignment="1" applyProtection="1">
      <protection hidden="1"/>
    </xf>
    <xf numFmtId="49" fontId="8" fillId="0" borderId="3" xfId="1" applyNumberFormat="1" applyFont="1" applyFill="1" applyBorder="1" applyAlignment="1" applyProtection="1">
      <protection hidden="1"/>
    </xf>
    <xf numFmtId="173" fontId="8" fillId="0" borderId="0" xfId="1" applyNumberFormat="1" applyFont="1" applyFill="1"/>
    <xf numFmtId="0" fontId="1" fillId="0" borderId="0" xfId="0" applyFont="1" applyAlignment="1">
      <alignment horizontal="center"/>
    </xf>
    <xf numFmtId="165" fontId="6" fillId="0" borderId="3" xfId="6" applyNumberFormat="1" applyFont="1" applyBorder="1" applyAlignment="1">
      <alignment horizontal="center" vertical="top" wrapText="1"/>
    </xf>
    <xf numFmtId="171" fontId="8" fillId="0" borderId="4" xfId="1" applyNumberFormat="1" applyFont="1" applyFill="1" applyBorder="1" applyAlignment="1" applyProtection="1">
      <alignment vertical="center" wrapText="1"/>
      <protection hidden="1"/>
    </xf>
    <xf numFmtId="1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>
      <alignment horizontal="center" vertical="center" wrapText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9" fontId="8" fillId="0" borderId="4" xfId="1" applyNumberFormat="1" applyFont="1" applyFill="1" applyBorder="1" applyAlignment="1" applyProtection="1">
      <alignment horizontal="right" vertical="center"/>
      <protection hidden="1"/>
    </xf>
    <xf numFmtId="49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5" xfId="1" applyNumberFormat="1" applyFont="1" applyFill="1" applyBorder="1" applyAlignment="1" applyProtection="1">
      <alignment vertical="center" wrapText="1"/>
      <protection hidden="1"/>
    </xf>
    <xf numFmtId="1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5" xfId="1" applyNumberFormat="1" applyFont="1" applyFill="1" applyBorder="1" applyAlignment="1" applyProtection="1">
      <alignment horizontal="center" vertical="center"/>
      <protection hidden="1"/>
    </xf>
    <xf numFmtId="49" fontId="8" fillId="0" borderId="5" xfId="0" applyNumberFormat="1" applyFont="1" applyFill="1" applyBorder="1" applyAlignment="1">
      <alignment horizontal="center" vertical="center" wrapText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9" fontId="8" fillId="0" borderId="5" xfId="1" applyNumberFormat="1" applyFont="1" applyFill="1" applyBorder="1" applyAlignment="1" applyProtection="1">
      <alignment horizontal="right" vertical="center"/>
      <protection hidden="1"/>
    </xf>
    <xf numFmtId="171" fontId="8" fillId="0" borderId="6" xfId="1" applyNumberFormat="1" applyFont="1" applyFill="1" applyBorder="1" applyAlignment="1" applyProtection="1">
      <alignment vertical="center" wrapText="1"/>
      <protection hidden="1"/>
    </xf>
    <xf numFmtId="1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6" xfId="1" applyNumberFormat="1" applyFont="1" applyFill="1" applyBorder="1" applyAlignment="1" applyProtection="1">
      <alignment horizontal="center" vertical="center"/>
      <protection hidden="1"/>
    </xf>
    <xf numFmtId="49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8" fillId="0" borderId="6" xfId="1" applyNumberFormat="1" applyFont="1" applyFill="1" applyBorder="1" applyAlignment="1" applyProtection="1">
      <alignment horizontal="right" vertical="center"/>
      <protection hidden="1"/>
    </xf>
    <xf numFmtId="171" fontId="8" fillId="0" borderId="5" xfId="1" applyNumberFormat="1" applyFont="1" applyFill="1" applyBorder="1" applyAlignment="1" applyProtection="1">
      <alignment vertical="center" wrapText="1"/>
      <protection hidden="1"/>
    </xf>
    <xf numFmtId="49" fontId="8" fillId="0" borderId="5" xfId="1" applyNumberFormat="1" applyFont="1" applyFill="1" applyBorder="1" applyAlignment="1" applyProtection="1">
      <alignment horizontal="center" vertical="center"/>
      <protection hidden="1"/>
    </xf>
    <xf numFmtId="49" fontId="8" fillId="0" borderId="5" xfId="0" applyNumberFormat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/>
    </xf>
    <xf numFmtId="174" fontId="8" fillId="0" borderId="3" xfId="1" applyNumberFormat="1" applyFont="1" applyFill="1" applyBorder="1"/>
    <xf numFmtId="169" fontId="8" fillId="0" borderId="3" xfId="1" applyNumberFormat="1" applyFont="1" applyFill="1" applyBorder="1"/>
    <xf numFmtId="165" fontId="8" fillId="0" borderId="3" xfId="1" applyNumberFormat="1" applyFont="1" applyFill="1" applyBorder="1"/>
    <xf numFmtId="165" fontId="2" fillId="0" borderId="2" xfId="0" applyNumberFormat="1" applyFont="1" applyBorder="1" applyAlignment="1">
      <alignment horizontal="right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1" applyFont="1" applyFill="1" applyAlignment="1">
      <alignment horizontal="center" wrapText="1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" xfId="6" builtinId="5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topLeftCell="B67" zoomScale="120" zoomScaleNormal="120" workbookViewId="0">
      <selection activeCell="C10" sqref="C10"/>
    </sheetView>
  </sheetViews>
  <sheetFormatPr defaultRowHeight="15"/>
  <cols>
    <col min="1" max="1" width="4.85546875" style="1" hidden="1" customWidth="1"/>
    <col min="2" max="2" width="23.42578125" style="1" customWidth="1"/>
    <col min="3" max="3" width="50" style="1" customWidth="1"/>
    <col min="4" max="4" width="11" style="2" customWidth="1"/>
    <col min="5" max="5" width="9.5703125" style="2" customWidth="1"/>
    <col min="6" max="6" width="9.140625" style="2" customWidth="1"/>
    <col min="7" max="16384" width="9.140625" style="1"/>
  </cols>
  <sheetData>
    <row r="1" spans="2:6">
      <c r="D1" s="5" t="s">
        <v>211</v>
      </c>
      <c r="E1" s="5"/>
      <c r="F1" s="5"/>
    </row>
    <row r="2" spans="2:6">
      <c r="D2" s="5" t="s">
        <v>100</v>
      </c>
      <c r="E2" s="5"/>
      <c r="F2" s="5"/>
    </row>
    <row r="3" spans="2:6">
      <c r="D3" s="5" t="s">
        <v>212</v>
      </c>
      <c r="E3" s="5"/>
      <c r="F3" s="5"/>
    </row>
    <row r="4" spans="2:6">
      <c r="D4" s="5" t="s">
        <v>325</v>
      </c>
      <c r="E4" s="5"/>
      <c r="F4" s="5"/>
    </row>
    <row r="5" spans="2:6" ht="27.75" customHeight="1">
      <c r="B5" s="98" t="s">
        <v>239</v>
      </c>
      <c r="C5" s="99"/>
      <c r="D5" s="99"/>
      <c r="E5" s="1"/>
      <c r="F5" s="1"/>
    </row>
    <row r="6" spans="2:6">
      <c r="C6" s="67" t="s">
        <v>103</v>
      </c>
      <c r="D6" s="1"/>
      <c r="E6" s="4"/>
      <c r="F6" s="4"/>
    </row>
    <row r="7" spans="2:6">
      <c r="D7" s="4"/>
      <c r="E7" s="4" t="s">
        <v>0</v>
      </c>
      <c r="F7" s="4"/>
    </row>
    <row r="8" spans="2:6" s="97" customFormat="1" ht="25.5" customHeight="1">
      <c r="B8" s="96" t="s">
        <v>1</v>
      </c>
      <c r="C8" s="96" t="s">
        <v>2</v>
      </c>
      <c r="D8" s="96" t="s">
        <v>213</v>
      </c>
      <c r="E8" s="96" t="s">
        <v>237</v>
      </c>
      <c r="F8" s="96" t="s">
        <v>104</v>
      </c>
    </row>
    <row r="9" spans="2:6" ht="15.75" customHeight="1">
      <c r="B9" s="19" t="s">
        <v>3</v>
      </c>
      <c r="C9" s="19" t="s">
        <v>44</v>
      </c>
      <c r="D9" s="20">
        <f>D10+D16+D22+D24+D29+D31+D32+D36+D39+D43</f>
        <v>45467.3</v>
      </c>
      <c r="E9" s="20">
        <f>E10+E16+E22+E24+E29+E31+E32+E36+E39+E43</f>
        <v>8672.7999999999993</v>
      </c>
      <c r="F9" s="68">
        <f>E9/D9</f>
        <v>0.19074807608984917</v>
      </c>
    </row>
    <row r="10" spans="2:6">
      <c r="B10" s="19" t="s">
        <v>4</v>
      </c>
      <c r="C10" s="19" t="s">
        <v>5</v>
      </c>
      <c r="D10" s="20">
        <f>D11</f>
        <v>16362</v>
      </c>
      <c r="E10" s="20">
        <f>E11</f>
        <v>3129.4</v>
      </c>
      <c r="F10" s="68">
        <f t="shared" ref="F10:F72" si="0">E10/D10</f>
        <v>0.1912602371348246</v>
      </c>
    </row>
    <row r="11" spans="2:6">
      <c r="B11" s="21" t="s">
        <v>4</v>
      </c>
      <c r="C11" s="21" t="s">
        <v>6</v>
      </c>
      <c r="D11" s="20">
        <f>SUM(D12:D14)</f>
        <v>16362</v>
      </c>
      <c r="E11" s="20">
        <f>SUM(E12:E15)</f>
        <v>3129.4</v>
      </c>
      <c r="F11" s="68">
        <f t="shared" si="0"/>
        <v>0.1912602371348246</v>
      </c>
    </row>
    <row r="12" spans="2:6" ht="53.25" customHeight="1">
      <c r="B12" s="19" t="s">
        <v>7</v>
      </c>
      <c r="C12" s="19" t="s">
        <v>8</v>
      </c>
      <c r="D12" s="22">
        <v>16162</v>
      </c>
      <c r="E12" s="22">
        <v>3129.4</v>
      </c>
      <c r="F12" s="68">
        <f t="shared" si="0"/>
        <v>0.19362702635812401</v>
      </c>
    </row>
    <row r="13" spans="2:6" ht="85.5" customHeight="1">
      <c r="B13" s="19" t="s">
        <v>9</v>
      </c>
      <c r="C13" s="19" t="s">
        <v>10</v>
      </c>
      <c r="D13" s="22">
        <v>100</v>
      </c>
      <c r="E13" s="22">
        <v>0</v>
      </c>
      <c r="F13" s="68">
        <f t="shared" si="0"/>
        <v>0</v>
      </c>
    </row>
    <row r="14" spans="2:6" ht="36" customHeight="1">
      <c r="B14" s="19" t="s">
        <v>11</v>
      </c>
      <c r="C14" s="19" t="s">
        <v>12</v>
      </c>
      <c r="D14" s="22">
        <v>100</v>
      </c>
      <c r="E14" s="22">
        <v>2.2000000000000002</v>
      </c>
      <c r="F14" s="68">
        <f t="shared" si="0"/>
        <v>2.2000000000000002E-2</v>
      </c>
    </row>
    <row r="15" spans="2:6" ht="45.75" customHeight="1">
      <c r="B15" s="19" t="s">
        <v>238</v>
      </c>
      <c r="C15" s="19" t="s">
        <v>240</v>
      </c>
      <c r="D15" s="22">
        <v>0</v>
      </c>
      <c r="E15" s="22">
        <v>-2.2000000000000002</v>
      </c>
      <c r="F15" s="68"/>
    </row>
    <row r="16" spans="2:6" ht="27" customHeight="1">
      <c r="B16" s="19" t="s">
        <v>95</v>
      </c>
      <c r="C16" s="19" t="s">
        <v>89</v>
      </c>
      <c r="D16" s="22">
        <f>D17</f>
        <v>8637.2999999999993</v>
      </c>
      <c r="E16" s="22">
        <f>E17</f>
        <v>2493.1</v>
      </c>
      <c r="F16" s="68">
        <f t="shared" si="0"/>
        <v>0.28864344181630835</v>
      </c>
    </row>
    <row r="17" spans="2:6" ht="24" customHeight="1">
      <c r="B17" s="19" t="s">
        <v>99</v>
      </c>
      <c r="C17" s="19" t="s">
        <v>86</v>
      </c>
      <c r="D17" s="22">
        <f>SUM(D18:D20)</f>
        <v>8637.2999999999993</v>
      </c>
      <c r="E17" s="22">
        <f>SUM(E18:E21)</f>
        <v>2493.1</v>
      </c>
      <c r="F17" s="68">
        <f t="shared" si="0"/>
        <v>0.28864344181630835</v>
      </c>
    </row>
    <row r="18" spans="2:6" ht="49.5" customHeight="1">
      <c r="B18" s="19" t="s">
        <v>96</v>
      </c>
      <c r="C18" s="19" t="s">
        <v>90</v>
      </c>
      <c r="D18" s="22">
        <v>2764</v>
      </c>
      <c r="E18" s="22">
        <v>1095.2</v>
      </c>
      <c r="F18" s="68">
        <f t="shared" si="0"/>
        <v>0.39623733719247467</v>
      </c>
    </row>
    <row r="19" spans="2:6" ht="63" customHeight="1">
      <c r="B19" s="19" t="s">
        <v>97</v>
      </c>
      <c r="C19" s="19" t="s">
        <v>91</v>
      </c>
      <c r="D19" s="22">
        <v>86.3</v>
      </c>
      <c r="E19" s="22">
        <v>7.6</v>
      </c>
      <c r="F19" s="68">
        <f t="shared" si="0"/>
        <v>8.8064889918887598E-2</v>
      </c>
    </row>
    <row r="20" spans="2:6" ht="50.25" customHeight="1">
      <c r="B20" s="19" t="s">
        <v>98</v>
      </c>
      <c r="C20" s="19" t="s">
        <v>92</v>
      </c>
      <c r="D20" s="22">
        <v>5787</v>
      </c>
      <c r="E20" s="22">
        <v>1605.8</v>
      </c>
      <c r="F20" s="68">
        <f t="shared" si="0"/>
        <v>0.27748401589770172</v>
      </c>
    </row>
    <row r="21" spans="2:6" ht="50.25" customHeight="1">
      <c r="B21" s="19" t="s">
        <v>105</v>
      </c>
      <c r="C21" s="19" t="s">
        <v>241</v>
      </c>
      <c r="D21" s="22">
        <v>0</v>
      </c>
      <c r="E21" s="22">
        <v>-215.5</v>
      </c>
      <c r="F21" s="68"/>
    </row>
    <row r="22" spans="2:6">
      <c r="B22" s="19" t="s">
        <v>13</v>
      </c>
      <c r="C22" s="19" t="s">
        <v>14</v>
      </c>
      <c r="D22" s="22">
        <f>D23</f>
        <v>0</v>
      </c>
      <c r="E22" s="22">
        <f>E23</f>
        <v>4.0999999999999996</v>
      </c>
      <c r="F22" s="68"/>
    </row>
    <row r="23" spans="2:6">
      <c r="B23" s="23" t="s">
        <v>15</v>
      </c>
      <c r="C23" s="19" t="s">
        <v>16</v>
      </c>
      <c r="D23" s="22">
        <v>0</v>
      </c>
      <c r="E23" s="28">
        <v>4.0999999999999996</v>
      </c>
      <c r="F23" s="68"/>
    </row>
    <row r="24" spans="2:6">
      <c r="B24" s="19" t="s">
        <v>17</v>
      </c>
      <c r="C24" s="19" t="s">
        <v>18</v>
      </c>
      <c r="D24" s="20">
        <f>D25+D26</f>
        <v>4500</v>
      </c>
      <c r="E24" s="20">
        <f>E25+E26</f>
        <v>1588.9</v>
      </c>
      <c r="F24" s="68">
        <f t="shared" si="0"/>
        <v>0.3530888888888889</v>
      </c>
    </row>
    <row r="25" spans="2:6" ht="38.25">
      <c r="B25" s="19" t="s">
        <v>45</v>
      </c>
      <c r="C25" s="19" t="s">
        <v>19</v>
      </c>
      <c r="D25" s="22">
        <v>800</v>
      </c>
      <c r="E25" s="22">
        <v>393.7</v>
      </c>
      <c r="F25" s="68">
        <f t="shared" si="0"/>
        <v>0.49212499999999998</v>
      </c>
    </row>
    <row r="26" spans="2:6">
      <c r="B26" s="19" t="s">
        <v>20</v>
      </c>
      <c r="C26" s="19" t="s">
        <v>21</v>
      </c>
      <c r="D26" s="22">
        <f>SUM(D27:D28)</f>
        <v>3700</v>
      </c>
      <c r="E26" s="22">
        <f>SUM(E27:E28)</f>
        <v>1195.2</v>
      </c>
      <c r="F26" s="68">
        <f t="shared" si="0"/>
        <v>0.32302702702702701</v>
      </c>
    </row>
    <row r="27" spans="2:6" ht="28.5" customHeight="1">
      <c r="B27" s="19" t="s">
        <v>46</v>
      </c>
      <c r="C27" s="19" t="s">
        <v>47</v>
      </c>
      <c r="D27" s="22">
        <v>3000</v>
      </c>
      <c r="E27" s="22">
        <v>1158.4000000000001</v>
      </c>
      <c r="F27" s="68">
        <f t="shared" si="0"/>
        <v>0.38613333333333338</v>
      </c>
    </row>
    <row r="28" spans="2:6" ht="24" customHeight="1">
      <c r="B28" s="19" t="s">
        <v>48</v>
      </c>
      <c r="C28" s="19" t="s">
        <v>49</v>
      </c>
      <c r="D28" s="22">
        <v>700</v>
      </c>
      <c r="E28" s="22">
        <v>36.799999999999997</v>
      </c>
      <c r="F28" s="68">
        <f t="shared" si="0"/>
        <v>5.2571428571428568E-2</v>
      </c>
    </row>
    <row r="29" spans="2:6">
      <c r="B29" s="19" t="s">
        <v>22</v>
      </c>
      <c r="C29" s="19" t="s">
        <v>23</v>
      </c>
      <c r="D29" s="20">
        <f>D30</f>
        <v>20</v>
      </c>
      <c r="E29" s="20">
        <f>E30</f>
        <v>3</v>
      </c>
      <c r="F29" s="68">
        <f t="shared" si="0"/>
        <v>0.15</v>
      </c>
    </row>
    <row r="30" spans="2:6" ht="54" customHeight="1">
      <c r="B30" s="19" t="s">
        <v>24</v>
      </c>
      <c r="C30" s="19" t="s">
        <v>25</v>
      </c>
      <c r="D30" s="20">
        <v>20</v>
      </c>
      <c r="E30" s="20">
        <v>3</v>
      </c>
      <c r="F30" s="68">
        <f t="shared" si="0"/>
        <v>0.15</v>
      </c>
    </row>
    <row r="31" spans="2:6" ht="38.25">
      <c r="B31" s="19" t="s">
        <v>42</v>
      </c>
      <c r="C31" s="19" t="s">
        <v>43</v>
      </c>
      <c r="D31" s="20">
        <v>0</v>
      </c>
      <c r="E31" s="20">
        <v>0</v>
      </c>
      <c r="F31" s="68"/>
    </row>
    <row r="32" spans="2:6" ht="27.75" customHeight="1">
      <c r="B32" s="19" t="s">
        <v>88</v>
      </c>
      <c r="C32" s="19" t="s">
        <v>26</v>
      </c>
      <c r="D32" s="20">
        <f>SUM(D33:D35)</f>
        <v>6555</v>
      </c>
      <c r="E32" s="20">
        <f>SUM(E33:E35)</f>
        <v>1147.5</v>
      </c>
      <c r="F32" s="68">
        <f t="shared" si="0"/>
        <v>0.17505720823798626</v>
      </c>
    </row>
    <row r="33" spans="2:6" ht="62.25" customHeight="1">
      <c r="B33" s="19" t="s">
        <v>87</v>
      </c>
      <c r="C33" s="19" t="s">
        <v>50</v>
      </c>
      <c r="D33" s="20">
        <v>2328</v>
      </c>
      <c r="E33" s="20">
        <v>331.2</v>
      </c>
      <c r="F33" s="68">
        <f t="shared" si="0"/>
        <v>0.1422680412371134</v>
      </c>
    </row>
    <row r="34" spans="2:6" ht="51" customHeight="1">
      <c r="B34" s="19" t="s">
        <v>51</v>
      </c>
      <c r="C34" s="19" t="s">
        <v>52</v>
      </c>
      <c r="D34" s="20">
        <v>2722</v>
      </c>
      <c r="E34" s="20">
        <v>553.1</v>
      </c>
      <c r="F34" s="68">
        <f t="shared" si="0"/>
        <v>0.20319617927994124</v>
      </c>
    </row>
    <row r="35" spans="2:6" ht="63" customHeight="1">
      <c r="B35" s="19" t="s">
        <v>53</v>
      </c>
      <c r="C35" s="19" t="s">
        <v>54</v>
      </c>
      <c r="D35" s="20">
        <v>1505</v>
      </c>
      <c r="E35" s="20">
        <v>263.2</v>
      </c>
      <c r="F35" s="68">
        <f t="shared" si="0"/>
        <v>0.17488372093023255</v>
      </c>
    </row>
    <row r="36" spans="2:6" ht="25.5">
      <c r="B36" s="19" t="s">
        <v>27</v>
      </c>
      <c r="C36" s="19" t="s">
        <v>28</v>
      </c>
      <c r="D36" s="20">
        <f>SUM(D37:D38)</f>
        <v>1060</v>
      </c>
      <c r="E36" s="20">
        <f>SUM(E37:E38)</f>
        <v>300.39999999999998</v>
      </c>
      <c r="F36" s="68">
        <f t="shared" si="0"/>
        <v>0.28339622641509432</v>
      </c>
    </row>
    <row r="37" spans="2:6" ht="25.5">
      <c r="B37" s="19" t="s">
        <v>55</v>
      </c>
      <c r="C37" s="19" t="s">
        <v>56</v>
      </c>
      <c r="D37" s="20">
        <v>140</v>
      </c>
      <c r="E37" s="20">
        <v>80.2</v>
      </c>
      <c r="F37" s="68">
        <f t="shared" si="0"/>
        <v>0.57285714285714284</v>
      </c>
    </row>
    <row r="38" spans="2:6" ht="14.25" customHeight="1">
      <c r="B38" s="19" t="s">
        <v>57</v>
      </c>
      <c r="C38" s="19" t="s">
        <v>58</v>
      </c>
      <c r="D38" s="20">
        <v>920</v>
      </c>
      <c r="E38" s="20">
        <v>220.2</v>
      </c>
      <c r="F38" s="68">
        <f t="shared" si="0"/>
        <v>0.23934782608695651</v>
      </c>
    </row>
    <row r="39" spans="2:6" ht="25.5">
      <c r="B39" s="19" t="s">
        <v>94</v>
      </c>
      <c r="C39" s="19" t="s">
        <v>29</v>
      </c>
      <c r="D39" s="20">
        <f>SUM(D40:D42)</f>
        <v>8333</v>
      </c>
      <c r="E39" s="20">
        <f>SUM(E40:E42)</f>
        <v>6.4</v>
      </c>
      <c r="F39" s="68">
        <f t="shared" si="0"/>
        <v>7.6803072122884916E-4</v>
      </c>
    </row>
    <row r="40" spans="2:6" ht="38.25">
      <c r="B40" s="19" t="s">
        <v>93</v>
      </c>
      <c r="C40" s="19" t="s">
        <v>59</v>
      </c>
      <c r="D40" s="20">
        <v>0</v>
      </c>
      <c r="E40" s="20">
        <v>6.4</v>
      </c>
      <c r="F40" s="68"/>
    </row>
    <row r="41" spans="2:6" ht="51" hidden="1">
      <c r="B41" s="19" t="s">
        <v>60</v>
      </c>
      <c r="C41" s="19" t="s">
        <v>61</v>
      </c>
      <c r="D41" s="20">
        <v>0</v>
      </c>
      <c r="E41" s="20">
        <v>0</v>
      </c>
      <c r="F41" s="68" t="e">
        <f t="shared" si="0"/>
        <v>#DIV/0!</v>
      </c>
    </row>
    <row r="42" spans="2:6" ht="76.5">
      <c r="B42" s="19" t="s">
        <v>62</v>
      </c>
      <c r="C42" s="19" t="s">
        <v>63</v>
      </c>
      <c r="D42" s="20">
        <v>8333</v>
      </c>
      <c r="E42" s="20">
        <v>0</v>
      </c>
      <c r="F42" s="68">
        <f t="shared" si="0"/>
        <v>0</v>
      </c>
    </row>
    <row r="43" spans="2:6" hidden="1">
      <c r="B43" s="19" t="s">
        <v>101</v>
      </c>
      <c r="C43" s="19" t="s">
        <v>30</v>
      </c>
      <c r="D43" s="20">
        <f>D45</f>
        <v>0</v>
      </c>
      <c r="E43" s="20"/>
      <c r="F43" s="68" t="e">
        <f t="shared" si="0"/>
        <v>#DIV/0!</v>
      </c>
    </row>
    <row r="44" spans="2:6" ht="25.5" hidden="1">
      <c r="B44" s="19" t="s">
        <v>64</v>
      </c>
      <c r="C44" s="19" t="s">
        <v>65</v>
      </c>
      <c r="D44" s="20">
        <v>0</v>
      </c>
      <c r="E44" s="20"/>
      <c r="F44" s="68" t="e">
        <f t="shared" si="0"/>
        <v>#DIV/0!</v>
      </c>
    </row>
    <row r="45" spans="2:6" ht="51" hidden="1">
      <c r="B45" s="24" t="s">
        <v>102</v>
      </c>
      <c r="C45" s="19" t="s">
        <v>66</v>
      </c>
      <c r="D45" s="20">
        <v>0</v>
      </c>
      <c r="E45" s="20"/>
      <c r="F45" s="68" t="e">
        <f t="shared" si="0"/>
        <v>#DIV/0!</v>
      </c>
    </row>
    <row r="46" spans="2:6" ht="51" hidden="1">
      <c r="B46" s="19" t="s">
        <v>67</v>
      </c>
      <c r="C46" s="19" t="s">
        <v>68</v>
      </c>
      <c r="D46" s="20">
        <v>0</v>
      </c>
      <c r="E46" s="20"/>
      <c r="F46" s="68" t="e">
        <f t="shared" si="0"/>
        <v>#DIV/0!</v>
      </c>
    </row>
    <row r="47" spans="2:6" ht="38.25" hidden="1">
      <c r="B47" s="19" t="s">
        <v>69</v>
      </c>
      <c r="C47" s="19" t="s">
        <v>70</v>
      </c>
      <c r="D47" s="20">
        <v>0</v>
      </c>
      <c r="E47" s="20"/>
      <c r="F47" s="68" t="e">
        <f t="shared" si="0"/>
        <v>#DIV/0!</v>
      </c>
    </row>
    <row r="48" spans="2:6" hidden="1">
      <c r="B48" s="19" t="s">
        <v>31</v>
      </c>
      <c r="C48" s="19" t="s">
        <v>32</v>
      </c>
      <c r="D48" s="20">
        <v>0</v>
      </c>
      <c r="E48" s="20"/>
      <c r="F48" s="68" t="e">
        <f t="shared" si="0"/>
        <v>#DIV/0!</v>
      </c>
    </row>
    <row r="49" spans="2:6" ht="25.5" hidden="1">
      <c r="B49" s="19" t="s">
        <v>71</v>
      </c>
      <c r="C49" s="19" t="s">
        <v>72</v>
      </c>
      <c r="D49" s="20">
        <v>0</v>
      </c>
      <c r="E49" s="20"/>
      <c r="F49" s="68" t="e">
        <f t="shared" si="0"/>
        <v>#DIV/0!</v>
      </c>
    </row>
    <row r="50" spans="2:6">
      <c r="B50" s="19" t="s">
        <v>33</v>
      </c>
      <c r="C50" s="19" t="s">
        <v>73</v>
      </c>
      <c r="D50" s="20">
        <f>D51+D67+D69</f>
        <v>89225.2</v>
      </c>
      <c r="E50" s="20">
        <f>E51+E67+E69</f>
        <v>11981.9</v>
      </c>
      <c r="F50" s="68">
        <f t="shared" si="0"/>
        <v>0.13428829523497846</v>
      </c>
    </row>
    <row r="51" spans="2:6" ht="25.5" customHeight="1">
      <c r="B51" s="19" t="s">
        <v>74</v>
      </c>
      <c r="C51" s="19" t="s">
        <v>75</v>
      </c>
      <c r="D51" s="20">
        <f>D52+D61+D64</f>
        <v>87029.5</v>
      </c>
      <c r="E51" s="20">
        <f>E52+E61+E64</f>
        <v>10236.199999999999</v>
      </c>
      <c r="F51" s="68">
        <f t="shared" si="0"/>
        <v>0.11761758943806409</v>
      </c>
    </row>
    <row r="52" spans="2:6" ht="25.5">
      <c r="B52" s="19" t="s">
        <v>214</v>
      </c>
      <c r="C52" s="19" t="s">
        <v>76</v>
      </c>
      <c r="D52" s="20">
        <f>D53</f>
        <v>59385.9</v>
      </c>
      <c r="E52" s="20">
        <f>E53</f>
        <v>9884.2999999999993</v>
      </c>
      <c r="F52" s="68">
        <f t="shared" si="0"/>
        <v>0.16644186583010442</v>
      </c>
    </row>
    <row r="53" spans="2:6" ht="25.5">
      <c r="B53" s="19" t="s">
        <v>215</v>
      </c>
      <c r="C53" s="19" t="s">
        <v>77</v>
      </c>
      <c r="D53" s="20">
        <v>59385.9</v>
      </c>
      <c r="E53" s="20">
        <v>9884.2999999999993</v>
      </c>
      <c r="F53" s="68">
        <f t="shared" si="0"/>
        <v>0.16644186583010442</v>
      </c>
    </row>
    <row r="54" spans="2:6" ht="25.5" hidden="1">
      <c r="B54" s="19" t="s">
        <v>216</v>
      </c>
      <c r="C54" s="19" t="s">
        <v>34</v>
      </c>
      <c r="D54" s="20">
        <v>0</v>
      </c>
      <c r="E54" s="20"/>
      <c r="F54" s="68" t="e">
        <f t="shared" si="0"/>
        <v>#DIV/0!</v>
      </c>
    </row>
    <row r="55" spans="2:6" ht="38.25" hidden="1">
      <c r="B55" s="19" t="s">
        <v>217</v>
      </c>
      <c r="C55" s="19" t="s">
        <v>35</v>
      </c>
      <c r="D55" s="20">
        <v>0</v>
      </c>
      <c r="E55" s="20"/>
      <c r="F55" s="68" t="e">
        <f t="shared" si="0"/>
        <v>#DIV/0!</v>
      </c>
    </row>
    <row r="56" spans="2:6" hidden="1">
      <c r="B56" s="25" t="s">
        <v>218</v>
      </c>
      <c r="C56" s="19" t="s">
        <v>36</v>
      </c>
      <c r="D56" s="20">
        <v>0</v>
      </c>
      <c r="E56" s="20"/>
      <c r="F56" s="68" t="e">
        <f t="shared" si="0"/>
        <v>#DIV/0!</v>
      </c>
    </row>
    <row r="57" spans="2:6" ht="38.25" hidden="1">
      <c r="B57" s="19" t="s">
        <v>219</v>
      </c>
      <c r="C57" s="19" t="s">
        <v>37</v>
      </c>
      <c r="D57" s="20">
        <v>0</v>
      </c>
      <c r="E57" s="20"/>
      <c r="F57" s="68" t="e">
        <f t="shared" si="0"/>
        <v>#DIV/0!</v>
      </c>
    </row>
    <row r="58" spans="2:6" ht="25.5" hidden="1">
      <c r="B58" s="19" t="s">
        <v>220</v>
      </c>
      <c r="C58" s="19" t="s">
        <v>38</v>
      </c>
      <c r="D58" s="20">
        <v>0</v>
      </c>
      <c r="E58" s="20"/>
      <c r="F58" s="68" t="e">
        <f t="shared" si="0"/>
        <v>#DIV/0!</v>
      </c>
    </row>
    <row r="59" spans="2:6" ht="38.25" hidden="1">
      <c r="B59" s="19" t="s">
        <v>221</v>
      </c>
      <c r="C59" s="19" t="s">
        <v>39</v>
      </c>
      <c r="D59" s="20">
        <v>0</v>
      </c>
      <c r="E59" s="20"/>
      <c r="F59" s="68" t="e">
        <f t="shared" si="0"/>
        <v>#DIV/0!</v>
      </c>
    </row>
    <row r="60" spans="2:6" hidden="1">
      <c r="B60" s="19" t="s">
        <v>222</v>
      </c>
      <c r="C60" s="19" t="s">
        <v>78</v>
      </c>
      <c r="D60" s="20">
        <v>0</v>
      </c>
      <c r="E60" s="20"/>
      <c r="F60" s="68" t="e">
        <f t="shared" si="0"/>
        <v>#DIV/0!</v>
      </c>
    </row>
    <row r="61" spans="2:6" ht="26.25" customHeight="1">
      <c r="B61" s="19" t="s">
        <v>223</v>
      </c>
      <c r="C61" s="19" t="s">
        <v>79</v>
      </c>
      <c r="D61" s="20">
        <f>SUM(D62:D63)</f>
        <v>1264</v>
      </c>
      <c r="E61" s="20">
        <f>SUM(E62:E63)</f>
        <v>301.89999999999998</v>
      </c>
      <c r="F61" s="68">
        <f t="shared" si="0"/>
        <v>0.23884493670886073</v>
      </c>
    </row>
    <row r="62" spans="2:6" ht="39" customHeight="1">
      <c r="B62" s="19" t="s">
        <v>224</v>
      </c>
      <c r="C62" s="19" t="s">
        <v>80</v>
      </c>
      <c r="D62" s="26">
        <v>871</v>
      </c>
      <c r="E62" s="26">
        <v>227.3</v>
      </c>
      <c r="F62" s="68">
        <f t="shared" si="0"/>
        <v>0.26096440872560278</v>
      </c>
    </row>
    <row r="63" spans="2:6" ht="25.5" customHeight="1">
      <c r="B63" s="19" t="s">
        <v>225</v>
      </c>
      <c r="C63" s="19" t="s">
        <v>81</v>
      </c>
      <c r="D63" s="20">
        <v>393</v>
      </c>
      <c r="E63" s="20">
        <v>74.599999999999994</v>
      </c>
      <c r="F63" s="68">
        <f t="shared" si="0"/>
        <v>0.18982188295165392</v>
      </c>
    </row>
    <row r="64" spans="2:6" ht="14.25" customHeight="1">
      <c r="B64" s="19" t="s">
        <v>226</v>
      </c>
      <c r="C64" s="19" t="s">
        <v>82</v>
      </c>
      <c r="D64" s="20">
        <f>SUM(D65:D66)</f>
        <v>26379.600000000002</v>
      </c>
      <c r="E64" s="20">
        <f>SUM(E65:E66)</f>
        <v>50</v>
      </c>
      <c r="F64" s="68">
        <f t="shared" si="0"/>
        <v>1.8954040243218243E-3</v>
      </c>
    </row>
    <row r="65" spans="2:6" ht="39.75" customHeight="1">
      <c r="B65" s="19" t="s">
        <v>227</v>
      </c>
      <c r="C65" s="19" t="s">
        <v>83</v>
      </c>
      <c r="D65" s="20">
        <v>896.7</v>
      </c>
      <c r="E65" s="20">
        <v>0</v>
      </c>
      <c r="F65" s="68">
        <f t="shared" si="0"/>
        <v>0</v>
      </c>
    </row>
    <row r="66" spans="2:6" ht="25.5">
      <c r="B66" s="27" t="s">
        <v>228</v>
      </c>
      <c r="C66" s="19" t="s">
        <v>84</v>
      </c>
      <c r="D66" s="20">
        <v>25482.9</v>
      </c>
      <c r="E66" s="20">
        <v>50</v>
      </c>
      <c r="F66" s="68">
        <f t="shared" si="0"/>
        <v>1.9621000749522229E-3</v>
      </c>
    </row>
    <row r="67" spans="2:6">
      <c r="B67" s="19" t="s">
        <v>229</v>
      </c>
      <c r="C67" s="19" t="s">
        <v>40</v>
      </c>
      <c r="D67" s="20">
        <f>SUM(D68)</f>
        <v>1900</v>
      </c>
      <c r="E67" s="20">
        <f>SUM(E68)</f>
        <v>1450</v>
      </c>
      <c r="F67" s="68">
        <f t="shared" si="0"/>
        <v>0.76315789473684215</v>
      </c>
    </row>
    <row r="68" spans="2:6" ht="25.5">
      <c r="B68" s="19" t="s">
        <v>230</v>
      </c>
      <c r="C68" s="19" t="s">
        <v>85</v>
      </c>
      <c r="D68" s="20">
        <v>1900</v>
      </c>
      <c r="E68" s="20">
        <v>1450</v>
      </c>
      <c r="F68" s="68">
        <f t="shared" si="0"/>
        <v>0.76315789473684215</v>
      </c>
    </row>
    <row r="69" spans="2:6" ht="63.75">
      <c r="B69" s="19" t="s">
        <v>231</v>
      </c>
      <c r="C69" s="19" t="s">
        <v>232</v>
      </c>
      <c r="D69" s="20">
        <f>D70</f>
        <v>295.7</v>
      </c>
      <c r="E69" s="20">
        <f>E70</f>
        <v>295.7</v>
      </c>
      <c r="F69" s="68">
        <f t="shared" si="0"/>
        <v>1</v>
      </c>
    </row>
    <row r="70" spans="2:6" ht="76.5">
      <c r="B70" s="19" t="s">
        <v>233</v>
      </c>
      <c r="C70" s="19" t="s">
        <v>234</v>
      </c>
      <c r="D70" s="20">
        <f>D71</f>
        <v>295.7</v>
      </c>
      <c r="E70" s="20">
        <f>E71</f>
        <v>295.7</v>
      </c>
      <c r="F70" s="68">
        <f t="shared" si="0"/>
        <v>1</v>
      </c>
    </row>
    <row r="71" spans="2:6" ht="39.75" customHeight="1">
      <c r="B71" s="19" t="s">
        <v>235</v>
      </c>
      <c r="C71" s="19" t="s">
        <v>236</v>
      </c>
      <c r="D71" s="20">
        <v>295.7</v>
      </c>
      <c r="E71" s="20">
        <v>295.7</v>
      </c>
      <c r="F71" s="68">
        <f t="shared" si="0"/>
        <v>1</v>
      </c>
    </row>
    <row r="72" spans="2:6">
      <c r="B72" s="19"/>
      <c r="C72" s="19" t="s">
        <v>41</v>
      </c>
      <c r="D72" s="20">
        <f>D9+D50</f>
        <v>134692.5</v>
      </c>
      <c r="E72" s="20">
        <f>E9+E50</f>
        <v>20654.699999999997</v>
      </c>
      <c r="F72" s="68">
        <f t="shared" si="0"/>
        <v>0.15334706832228964</v>
      </c>
    </row>
  </sheetData>
  <autoFilter ref="B8:E72"/>
  <mergeCells count="1">
    <mergeCell ref="B5:D5"/>
  </mergeCells>
  <pageMargins left="0.62992125984251968" right="0.23622047244094491" top="0.15748031496062992" bottom="0.15748031496062992" header="0.31496062992125984" footer="0.31496062992125984"/>
  <pageSetup paperSize="9" scale="90" orientation="portrait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224"/>
  <sheetViews>
    <sheetView topLeftCell="D1" zoomScale="140" zoomScaleNormal="140" workbookViewId="0">
      <selection activeCell="J220" sqref="J220"/>
    </sheetView>
  </sheetViews>
  <sheetFormatPr defaultColWidth="11.140625" defaultRowHeight="12"/>
  <cols>
    <col min="1" max="1" width="2.42578125" style="8" customWidth="1"/>
    <col min="2" max="2" width="51.5703125" style="8" customWidth="1"/>
    <col min="3" max="3" width="4.7109375" style="29" customWidth="1"/>
    <col min="4" max="4" width="5.85546875" style="29" customWidth="1"/>
    <col min="5" max="5" width="6.42578125" style="29" customWidth="1"/>
    <col min="6" max="6" width="10.85546875" style="30" customWidth="1"/>
    <col min="7" max="7" width="6.5703125" style="8" customWidth="1"/>
    <col min="8" max="8" width="9.5703125" style="8" customWidth="1"/>
    <col min="9" max="9" width="7.7109375" style="8" customWidth="1"/>
    <col min="10" max="11" width="11.140625" style="8"/>
    <col min="12" max="12" width="7.42578125" style="8" customWidth="1"/>
    <col min="13" max="16384" width="11.140625" style="8"/>
  </cols>
  <sheetData>
    <row r="1" spans="1:12" ht="15.75" customHeight="1">
      <c r="B1" s="100" t="s">
        <v>183</v>
      </c>
      <c r="C1" s="100"/>
      <c r="D1" s="100"/>
      <c r="E1" s="100"/>
      <c r="F1" s="100"/>
      <c r="G1" s="100"/>
      <c r="H1" s="100"/>
      <c r="I1" s="100"/>
    </row>
    <row r="2" spans="1:12" ht="11.25" customHeight="1">
      <c r="A2" s="31"/>
      <c r="B2" s="31"/>
      <c r="C2" s="32"/>
      <c r="D2" s="33"/>
      <c r="E2" s="34"/>
      <c r="F2" s="35"/>
      <c r="G2" s="36"/>
      <c r="H2" s="37" t="s">
        <v>0</v>
      </c>
    </row>
    <row r="3" spans="1:12" s="42" customFormat="1" ht="33" customHeight="1">
      <c r="A3" s="38"/>
      <c r="B3" s="39" t="s">
        <v>106</v>
      </c>
      <c r="C3" s="39" t="s">
        <v>242</v>
      </c>
      <c r="D3" s="39" t="s">
        <v>107</v>
      </c>
      <c r="E3" s="39" t="s">
        <v>108</v>
      </c>
      <c r="F3" s="40" t="s">
        <v>109</v>
      </c>
      <c r="G3" s="39" t="s">
        <v>110</v>
      </c>
      <c r="H3" s="41" t="s">
        <v>243</v>
      </c>
      <c r="I3" s="41" t="s">
        <v>244</v>
      </c>
      <c r="J3" s="41" t="s">
        <v>184</v>
      </c>
      <c r="K3" s="41" t="s">
        <v>244</v>
      </c>
      <c r="L3" s="41" t="s">
        <v>104</v>
      </c>
    </row>
    <row r="4" spans="1:12" ht="11.25" customHeight="1">
      <c r="A4" s="31"/>
      <c r="B4" s="43"/>
      <c r="C4" s="39"/>
      <c r="D4" s="39"/>
      <c r="E4" s="39"/>
      <c r="F4" s="44"/>
      <c r="G4" s="43"/>
      <c r="H4" s="41" t="s">
        <v>245</v>
      </c>
      <c r="I4" s="41"/>
      <c r="J4" s="46"/>
      <c r="K4" s="46"/>
      <c r="L4" s="46"/>
    </row>
    <row r="5" spans="1:12">
      <c r="A5" s="36"/>
      <c r="B5" s="45" t="s">
        <v>246</v>
      </c>
      <c r="C5" s="39">
        <v>650</v>
      </c>
      <c r="D5" s="40" t="s">
        <v>112</v>
      </c>
      <c r="E5" s="40" t="s">
        <v>112</v>
      </c>
      <c r="F5" s="40" t="s">
        <v>247</v>
      </c>
      <c r="G5" s="40" t="s">
        <v>248</v>
      </c>
      <c r="H5" s="46" t="s">
        <v>249</v>
      </c>
      <c r="I5" s="46"/>
      <c r="J5" s="46"/>
      <c r="K5" s="46"/>
      <c r="L5" s="46"/>
    </row>
    <row r="6" spans="1:12">
      <c r="A6" s="36"/>
      <c r="B6" s="47" t="s">
        <v>111</v>
      </c>
      <c r="C6" s="48">
        <v>650</v>
      </c>
      <c r="D6" s="49">
        <v>1</v>
      </c>
      <c r="E6" s="40" t="s">
        <v>112</v>
      </c>
      <c r="F6" s="40" t="s">
        <v>113</v>
      </c>
      <c r="G6" s="50" t="s">
        <v>113</v>
      </c>
      <c r="H6" s="51">
        <f>H7+H12+H33+H36+H39</f>
        <v>54771.799999999996</v>
      </c>
      <c r="I6" s="51"/>
      <c r="J6" s="51">
        <f t="shared" ref="J6" si="0">J7+J12+J33+J36+J39</f>
        <v>13391</v>
      </c>
      <c r="K6" s="51"/>
      <c r="L6" s="94">
        <f>J6/H6</f>
        <v>0.24448712658703933</v>
      </c>
    </row>
    <row r="7" spans="1:12" ht="24">
      <c r="A7" s="36"/>
      <c r="B7" s="47" t="s">
        <v>114</v>
      </c>
      <c r="C7" s="48">
        <v>650</v>
      </c>
      <c r="D7" s="49">
        <v>1</v>
      </c>
      <c r="E7" s="49">
        <v>2</v>
      </c>
      <c r="F7" s="40"/>
      <c r="G7" s="50" t="s">
        <v>113</v>
      </c>
      <c r="H7" s="51">
        <f>H8</f>
        <v>2036.3</v>
      </c>
      <c r="I7" s="51"/>
      <c r="J7" s="51">
        <f t="shared" ref="J7:J8" si="1">J8</f>
        <v>470.2</v>
      </c>
      <c r="K7" s="51"/>
      <c r="L7" s="94">
        <f t="shared" ref="L7:L24" si="2">J7/H7</f>
        <v>0.23090900162058636</v>
      </c>
    </row>
    <row r="8" spans="1:12">
      <c r="A8" s="36"/>
      <c r="B8" s="52" t="s">
        <v>115</v>
      </c>
      <c r="C8" s="48">
        <v>650</v>
      </c>
      <c r="D8" s="49">
        <v>1</v>
      </c>
      <c r="E8" s="49">
        <v>2</v>
      </c>
      <c r="F8" s="40" t="s">
        <v>250</v>
      </c>
      <c r="G8" s="50" t="s">
        <v>113</v>
      </c>
      <c r="H8" s="51">
        <f>H9</f>
        <v>2036.3</v>
      </c>
      <c r="I8" s="51"/>
      <c r="J8" s="51">
        <f t="shared" si="1"/>
        <v>470.2</v>
      </c>
      <c r="K8" s="51"/>
      <c r="L8" s="94">
        <f t="shared" si="2"/>
        <v>0.23090900162058636</v>
      </c>
    </row>
    <row r="9" spans="1:12" ht="24">
      <c r="A9" s="36"/>
      <c r="B9" s="47" t="s">
        <v>116</v>
      </c>
      <c r="C9" s="48">
        <v>650</v>
      </c>
      <c r="D9" s="49">
        <v>1</v>
      </c>
      <c r="E9" s="49">
        <v>2</v>
      </c>
      <c r="F9" s="40" t="s">
        <v>250</v>
      </c>
      <c r="G9" s="50" t="s">
        <v>117</v>
      </c>
      <c r="H9" s="51">
        <f>H10+H11</f>
        <v>2036.3</v>
      </c>
      <c r="I9" s="51">
        <f t="shared" ref="I9:J9" si="3">I10+I11</f>
        <v>0</v>
      </c>
      <c r="J9" s="51">
        <f t="shared" si="3"/>
        <v>470.2</v>
      </c>
      <c r="K9" s="46"/>
      <c r="L9" s="94">
        <f t="shared" si="2"/>
        <v>0.23090900162058636</v>
      </c>
    </row>
    <row r="10" spans="1:12" ht="14.25" customHeight="1">
      <c r="A10" s="36"/>
      <c r="B10" s="53" t="s">
        <v>251</v>
      </c>
      <c r="C10" s="48">
        <v>650</v>
      </c>
      <c r="D10" s="49">
        <v>1</v>
      </c>
      <c r="E10" s="49">
        <v>2</v>
      </c>
      <c r="F10" s="40" t="s">
        <v>250</v>
      </c>
      <c r="G10" s="50">
        <v>121</v>
      </c>
      <c r="H10" s="51">
        <v>1564</v>
      </c>
      <c r="I10" s="51"/>
      <c r="J10" s="51">
        <v>352.2</v>
      </c>
      <c r="K10" s="46"/>
      <c r="L10" s="94">
        <f t="shared" si="2"/>
        <v>0.2251918158567775</v>
      </c>
    </row>
    <row r="11" spans="1:12" ht="36">
      <c r="A11" s="36"/>
      <c r="B11" s="53" t="s">
        <v>252</v>
      </c>
      <c r="C11" s="48">
        <v>650</v>
      </c>
      <c r="D11" s="49">
        <v>1</v>
      </c>
      <c r="E11" s="49">
        <v>2</v>
      </c>
      <c r="F11" s="40" t="s">
        <v>250</v>
      </c>
      <c r="G11" s="50">
        <v>129</v>
      </c>
      <c r="H11" s="51">
        <v>472.3</v>
      </c>
      <c r="I11" s="51"/>
      <c r="J11" s="51">
        <v>118</v>
      </c>
      <c r="K11" s="46"/>
      <c r="L11" s="94">
        <f t="shared" si="2"/>
        <v>0.24984120262544993</v>
      </c>
    </row>
    <row r="12" spans="1:12" ht="36">
      <c r="A12" s="36"/>
      <c r="B12" s="47" t="s">
        <v>118</v>
      </c>
      <c r="C12" s="48">
        <v>650</v>
      </c>
      <c r="D12" s="49">
        <v>1</v>
      </c>
      <c r="E12" s="49">
        <v>4</v>
      </c>
      <c r="F12" s="40" t="s">
        <v>113</v>
      </c>
      <c r="G12" s="50" t="s">
        <v>113</v>
      </c>
      <c r="H12" s="51">
        <f>H13+H24</f>
        <v>28229.1</v>
      </c>
      <c r="I12" s="51"/>
      <c r="J12" s="51">
        <f>J13+J24</f>
        <v>7557</v>
      </c>
      <c r="K12" s="46"/>
      <c r="L12" s="94">
        <f t="shared" si="2"/>
        <v>0.26770247723094254</v>
      </c>
    </row>
    <row r="13" spans="1:12">
      <c r="A13" s="36"/>
      <c r="B13" s="52" t="s">
        <v>119</v>
      </c>
      <c r="C13" s="48">
        <v>650</v>
      </c>
      <c r="D13" s="49">
        <v>1</v>
      </c>
      <c r="E13" s="49">
        <v>4</v>
      </c>
      <c r="F13" s="40" t="s">
        <v>253</v>
      </c>
      <c r="G13" s="50" t="s">
        <v>113</v>
      </c>
      <c r="H13" s="51">
        <f>H14+H18+H20</f>
        <v>28039.1</v>
      </c>
      <c r="I13" s="51"/>
      <c r="J13" s="51">
        <f>J14+J18+J20</f>
        <v>7372</v>
      </c>
      <c r="K13" s="46"/>
      <c r="L13" s="94">
        <f t="shared" si="2"/>
        <v>0.26291856728639651</v>
      </c>
    </row>
    <row r="14" spans="1:12" ht="24">
      <c r="A14" s="36"/>
      <c r="B14" s="47" t="s">
        <v>116</v>
      </c>
      <c r="C14" s="48">
        <v>650</v>
      </c>
      <c r="D14" s="49">
        <v>1</v>
      </c>
      <c r="E14" s="49">
        <v>4</v>
      </c>
      <c r="F14" s="40" t="s">
        <v>253</v>
      </c>
      <c r="G14" s="50" t="s">
        <v>117</v>
      </c>
      <c r="H14" s="51">
        <f>SUM(H15:H17)</f>
        <v>27729</v>
      </c>
      <c r="I14" s="51"/>
      <c r="J14" s="51">
        <f>SUM(J15:J17)</f>
        <v>7365.9</v>
      </c>
      <c r="K14" s="46"/>
      <c r="L14" s="94">
        <f t="shared" si="2"/>
        <v>0.26563886184139346</v>
      </c>
    </row>
    <row r="15" spans="1:12">
      <c r="A15" s="36"/>
      <c r="B15" s="53" t="s">
        <v>251</v>
      </c>
      <c r="C15" s="48">
        <v>650</v>
      </c>
      <c r="D15" s="49">
        <v>1</v>
      </c>
      <c r="E15" s="49">
        <v>4</v>
      </c>
      <c r="F15" s="40" t="s">
        <v>253</v>
      </c>
      <c r="G15" s="50">
        <v>121</v>
      </c>
      <c r="H15" s="51">
        <v>20759</v>
      </c>
      <c r="I15" s="51"/>
      <c r="J15" s="46">
        <v>5857.5</v>
      </c>
      <c r="K15" s="46"/>
      <c r="L15" s="94">
        <f t="shared" si="2"/>
        <v>0.2821667710390674</v>
      </c>
    </row>
    <row r="16" spans="1:12" ht="24">
      <c r="A16" s="36"/>
      <c r="B16" s="53" t="s">
        <v>254</v>
      </c>
      <c r="C16" s="48">
        <v>650</v>
      </c>
      <c r="D16" s="49">
        <v>1</v>
      </c>
      <c r="E16" s="49">
        <v>4</v>
      </c>
      <c r="F16" s="40" t="s">
        <v>253</v>
      </c>
      <c r="G16" s="50">
        <v>122</v>
      </c>
      <c r="H16" s="51">
        <v>750</v>
      </c>
      <c r="I16" s="51"/>
      <c r="J16" s="46">
        <v>40.799999999999997</v>
      </c>
      <c r="K16" s="46"/>
      <c r="L16" s="94">
        <f t="shared" si="2"/>
        <v>5.4399999999999997E-2</v>
      </c>
    </row>
    <row r="17" spans="1:12" ht="36">
      <c r="A17" s="36"/>
      <c r="B17" s="53" t="s">
        <v>252</v>
      </c>
      <c r="C17" s="48">
        <v>650</v>
      </c>
      <c r="D17" s="49">
        <v>1</v>
      </c>
      <c r="E17" s="49">
        <v>4</v>
      </c>
      <c r="F17" s="40" t="s">
        <v>253</v>
      </c>
      <c r="G17" s="50">
        <v>129</v>
      </c>
      <c r="H17" s="51">
        <v>6220</v>
      </c>
      <c r="I17" s="51"/>
      <c r="J17" s="46">
        <v>1467.6</v>
      </c>
      <c r="K17" s="46"/>
      <c r="L17" s="94">
        <f t="shared" si="2"/>
        <v>0.23594855305466236</v>
      </c>
    </row>
    <row r="18" spans="1:12" ht="24">
      <c r="A18" s="36"/>
      <c r="B18" s="53" t="s">
        <v>120</v>
      </c>
      <c r="C18" s="54">
        <v>650</v>
      </c>
      <c r="D18" s="49">
        <v>1</v>
      </c>
      <c r="E18" s="49">
        <v>4</v>
      </c>
      <c r="F18" s="40" t="s">
        <v>253</v>
      </c>
      <c r="G18" s="50" t="s">
        <v>121</v>
      </c>
      <c r="H18" s="51">
        <f>H19</f>
        <v>219.6</v>
      </c>
      <c r="I18" s="51">
        <f t="shared" ref="I18:J18" si="4">I19</f>
        <v>0</v>
      </c>
      <c r="J18" s="51">
        <f t="shared" si="4"/>
        <v>0</v>
      </c>
      <c r="K18" s="46"/>
      <c r="L18" s="94">
        <f t="shared" si="2"/>
        <v>0</v>
      </c>
    </row>
    <row r="19" spans="1:12">
      <c r="A19" s="36"/>
      <c r="B19" s="53" t="s">
        <v>255</v>
      </c>
      <c r="C19" s="48">
        <v>650</v>
      </c>
      <c r="D19" s="49">
        <v>1</v>
      </c>
      <c r="E19" s="49">
        <v>4</v>
      </c>
      <c r="F19" s="40" t="s">
        <v>253</v>
      </c>
      <c r="G19" s="50">
        <v>244</v>
      </c>
      <c r="H19" s="51">
        <v>219.6</v>
      </c>
      <c r="I19" s="51"/>
      <c r="J19" s="46"/>
      <c r="K19" s="46"/>
      <c r="L19" s="94">
        <f t="shared" si="2"/>
        <v>0</v>
      </c>
    </row>
    <row r="20" spans="1:12">
      <c r="A20" s="36"/>
      <c r="B20" s="53" t="s">
        <v>123</v>
      </c>
      <c r="C20" s="55">
        <v>650</v>
      </c>
      <c r="D20" s="49">
        <v>1</v>
      </c>
      <c r="E20" s="49">
        <v>4</v>
      </c>
      <c r="F20" s="40" t="s">
        <v>253</v>
      </c>
      <c r="G20" s="50">
        <v>850</v>
      </c>
      <c r="H20" s="51">
        <f>SUM(H21:H23)</f>
        <v>90.5</v>
      </c>
      <c r="I20" s="51">
        <f t="shared" ref="I20:J20" si="5">SUM(I21:I23)</f>
        <v>0</v>
      </c>
      <c r="J20" s="51">
        <f t="shared" si="5"/>
        <v>6.1</v>
      </c>
      <c r="K20" s="46"/>
      <c r="L20" s="94">
        <f t="shared" si="2"/>
        <v>6.7403314917127075E-2</v>
      </c>
    </row>
    <row r="21" spans="1:12" ht="12.75" customHeight="1">
      <c r="A21" s="36"/>
      <c r="B21" s="53" t="s">
        <v>256</v>
      </c>
      <c r="C21" s="48">
        <v>650</v>
      </c>
      <c r="D21" s="49">
        <v>1</v>
      </c>
      <c r="E21" s="49">
        <v>4</v>
      </c>
      <c r="F21" s="40" t="s">
        <v>253</v>
      </c>
      <c r="G21" s="50">
        <v>851</v>
      </c>
      <c r="H21" s="51">
        <v>70</v>
      </c>
      <c r="I21" s="51"/>
      <c r="J21" s="46">
        <v>0</v>
      </c>
      <c r="K21" s="46"/>
      <c r="L21" s="94">
        <f t="shared" si="2"/>
        <v>0</v>
      </c>
    </row>
    <row r="22" spans="1:12" ht="12" customHeight="1">
      <c r="A22" s="36"/>
      <c r="B22" s="53" t="s">
        <v>257</v>
      </c>
      <c r="C22" s="48">
        <v>650</v>
      </c>
      <c r="D22" s="49">
        <v>1</v>
      </c>
      <c r="E22" s="49">
        <v>4</v>
      </c>
      <c r="F22" s="40" t="s">
        <v>253</v>
      </c>
      <c r="G22" s="50">
        <v>852</v>
      </c>
      <c r="H22" s="51">
        <v>14.4</v>
      </c>
      <c r="I22" s="51"/>
      <c r="J22" s="46">
        <v>0</v>
      </c>
      <c r="K22" s="46"/>
      <c r="L22" s="94">
        <f t="shared" si="2"/>
        <v>0</v>
      </c>
    </row>
    <row r="23" spans="1:12" ht="15" customHeight="1">
      <c r="A23" s="36"/>
      <c r="B23" s="53" t="s">
        <v>258</v>
      </c>
      <c r="C23" s="48">
        <v>650</v>
      </c>
      <c r="D23" s="49">
        <v>1</v>
      </c>
      <c r="E23" s="49">
        <v>4</v>
      </c>
      <c r="F23" s="40" t="s">
        <v>253</v>
      </c>
      <c r="G23" s="50">
        <v>853</v>
      </c>
      <c r="H23" s="51">
        <v>6.1</v>
      </c>
      <c r="I23" s="51"/>
      <c r="J23" s="46">
        <v>6.1</v>
      </c>
      <c r="K23" s="46"/>
      <c r="L23" s="94">
        <f t="shared" si="2"/>
        <v>1</v>
      </c>
    </row>
    <row r="24" spans="1:12">
      <c r="A24" s="36"/>
      <c r="B24" s="56" t="s">
        <v>177</v>
      </c>
      <c r="C24" s="48">
        <v>650</v>
      </c>
      <c r="D24" s="49">
        <v>1</v>
      </c>
      <c r="E24" s="49">
        <v>4</v>
      </c>
      <c r="F24" s="57" t="s">
        <v>259</v>
      </c>
      <c r="G24" s="50"/>
      <c r="H24" s="51">
        <f>H25+H27+H29+H31</f>
        <v>190</v>
      </c>
      <c r="I24" s="51">
        <f t="shared" ref="I24:J24" si="6">I25+I27+I29+I31</f>
        <v>0</v>
      </c>
      <c r="J24" s="51">
        <f t="shared" si="6"/>
        <v>185</v>
      </c>
      <c r="K24" s="46"/>
      <c r="L24" s="94">
        <f t="shared" si="2"/>
        <v>0.97368421052631582</v>
      </c>
    </row>
    <row r="25" spans="1:12" ht="24" hidden="1">
      <c r="A25" s="36"/>
      <c r="B25" s="76" t="s">
        <v>116</v>
      </c>
      <c r="C25" s="77">
        <v>650</v>
      </c>
      <c r="D25" s="78">
        <v>1</v>
      </c>
      <c r="E25" s="78">
        <v>4</v>
      </c>
      <c r="F25" s="79" t="s">
        <v>259</v>
      </c>
      <c r="G25" s="80">
        <v>120</v>
      </c>
      <c r="H25" s="81">
        <f>H26</f>
        <v>0</v>
      </c>
      <c r="I25" s="81"/>
    </row>
    <row r="26" spans="1:12" ht="24" hidden="1">
      <c r="A26" s="36"/>
      <c r="B26" s="53" t="s">
        <v>254</v>
      </c>
      <c r="C26" s="48">
        <v>650</v>
      </c>
      <c r="D26" s="49">
        <v>1</v>
      </c>
      <c r="E26" s="49">
        <v>4</v>
      </c>
      <c r="F26" s="57" t="s">
        <v>259</v>
      </c>
      <c r="G26" s="50">
        <v>122</v>
      </c>
      <c r="H26" s="51">
        <v>0</v>
      </c>
      <c r="I26" s="51"/>
    </row>
    <row r="27" spans="1:12" ht="24" hidden="1">
      <c r="A27" s="36"/>
      <c r="B27" s="53" t="s">
        <v>120</v>
      </c>
      <c r="C27" s="48">
        <v>650</v>
      </c>
      <c r="D27" s="49">
        <v>1</v>
      </c>
      <c r="E27" s="49">
        <v>4</v>
      </c>
      <c r="F27" s="57" t="s">
        <v>259</v>
      </c>
      <c r="G27" s="50">
        <v>240</v>
      </c>
      <c r="H27" s="51"/>
      <c r="I27" s="51"/>
    </row>
    <row r="28" spans="1:12" hidden="1">
      <c r="A28" s="36"/>
      <c r="B28" s="69" t="s">
        <v>255</v>
      </c>
      <c r="C28" s="70">
        <v>650</v>
      </c>
      <c r="D28" s="71">
        <v>1</v>
      </c>
      <c r="E28" s="71">
        <v>4</v>
      </c>
      <c r="F28" s="72" t="s">
        <v>259</v>
      </c>
      <c r="G28" s="73">
        <v>244</v>
      </c>
      <c r="H28" s="74"/>
      <c r="I28" s="74"/>
    </row>
    <row r="29" spans="1:12">
      <c r="A29" s="36"/>
      <c r="B29" s="53" t="s">
        <v>124</v>
      </c>
      <c r="C29" s="48">
        <v>650</v>
      </c>
      <c r="D29" s="49">
        <v>1</v>
      </c>
      <c r="E29" s="49">
        <v>4</v>
      </c>
      <c r="F29" s="57" t="s">
        <v>259</v>
      </c>
      <c r="G29" s="50">
        <v>830</v>
      </c>
      <c r="H29" s="51">
        <f>H30</f>
        <v>40</v>
      </c>
      <c r="I29" s="51">
        <f t="shared" ref="I29:J29" si="7">I30</f>
        <v>0</v>
      </c>
      <c r="J29" s="51">
        <f t="shared" si="7"/>
        <v>35</v>
      </c>
      <c r="K29" s="46"/>
      <c r="L29" s="94">
        <f t="shared" ref="L29:L45" si="8">J29/H29</f>
        <v>0.875</v>
      </c>
    </row>
    <row r="30" spans="1:12" ht="72">
      <c r="A30" s="36"/>
      <c r="B30" s="53" t="s">
        <v>260</v>
      </c>
      <c r="C30" s="48">
        <v>650</v>
      </c>
      <c r="D30" s="49">
        <v>1</v>
      </c>
      <c r="E30" s="49">
        <v>4</v>
      </c>
      <c r="F30" s="57" t="s">
        <v>259</v>
      </c>
      <c r="G30" s="50">
        <v>831</v>
      </c>
      <c r="H30" s="51">
        <v>40</v>
      </c>
      <c r="I30" s="51"/>
      <c r="J30" s="46">
        <v>35</v>
      </c>
      <c r="K30" s="46"/>
      <c r="L30" s="94">
        <f t="shared" si="8"/>
        <v>0.875</v>
      </c>
    </row>
    <row r="31" spans="1:12">
      <c r="A31" s="36"/>
      <c r="B31" s="53" t="s">
        <v>123</v>
      </c>
      <c r="C31" s="48">
        <v>650</v>
      </c>
      <c r="D31" s="49">
        <v>1</v>
      </c>
      <c r="E31" s="49">
        <v>4</v>
      </c>
      <c r="F31" s="57" t="s">
        <v>259</v>
      </c>
      <c r="G31" s="50">
        <v>850</v>
      </c>
      <c r="H31" s="51">
        <f>H32</f>
        <v>150</v>
      </c>
      <c r="I31" s="51">
        <f t="shared" ref="I31:J31" si="9">I32</f>
        <v>0</v>
      </c>
      <c r="J31" s="51">
        <f t="shared" si="9"/>
        <v>150</v>
      </c>
      <c r="K31" s="46"/>
      <c r="L31" s="94">
        <f t="shared" si="8"/>
        <v>1</v>
      </c>
    </row>
    <row r="32" spans="1:12">
      <c r="A32" s="36"/>
      <c r="B32" s="53" t="s">
        <v>258</v>
      </c>
      <c r="C32" s="48">
        <v>650</v>
      </c>
      <c r="D32" s="49">
        <v>1</v>
      </c>
      <c r="E32" s="49">
        <v>4</v>
      </c>
      <c r="F32" s="57" t="s">
        <v>259</v>
      </c>
      <c r="G32" s="50">
        <v>853</v>
      </c>
      <c r="H32" s="51">
        <v>150</v>
      </c>
      <c r="I32" s="51"/>
      <c r="J32" s="46">
        <v>150</v>
      </c>
      <c r="K32" s="46"/>
      <c r="L32" s="94">
        <f t="shared" si="8"/>
        <v>1</v>
      </c>
    </row>
    <row r="33" spans="1:12" ht="24">
      <c r="A33" s="36"/>
      <c r="B33" s="58" t="s">
        <v>125</v>
      </c>
      <c r="C33" s="48">
        <v>650</v>
      </c>
      <c r="D33" s="49">
        <v>1</v>
      </c>
      <c r="E33" s="49">
        <v>6</v>
      </c>
      <c r="F33" s="40"/>
      <c r="G33" s="50"/>
      <c r="H33" s="51">
        <f>H34</f>
        <v>52.9</v>
      </c>
      <c r="I33" s="51"/>
      <c r="J33" s="51">
        <f>J34</f>
        <v>0</v>
      </c>
      <c r="K33" s="46"/>
      <c r="L33" s="94">
        <f t="shared" si="8"/>
        <v>0</v>
      </c>
    </row>
    <row r="34" spans="1:12" ht="48">
      <c r="A34" s="36"/>
      <c r="B34" s="58" t="s">
        <v>126</v>
      </c>
      <c r="C34" s="48">
        <v>650</v>
      </c>
      <c r="D34" s="49">
        <v>1</v>
      </c>
      <c r="E34" s="49">
        <v>6</v>
      </c>
      <c r="F34" s="40" t="s">
        <v>261</v>
      </c>
      <c r="G34" s="50"/>
      <c r="H34" s="51">
        <f>H35</f>
        <v>52.9</v>
      </c>
      <c r="I34" s="51"/>
      <c r="J34" s="51">
        <f>J35</f>
        <v>0</v>
      </c>
      <c r="K34" s="46"/>
      <c r="L34" s="94">
        <f t="shared" si="8"/>
        <v>0</v>
      </c>
    </row>
    <row r="35" spans="1:12">
      <c r="A35" s="36"/>
      <c r="B35" s="53" t="s">
        <v>262</v>
      </c>
      <c r="C35" s="48">
        <v>650</v>
      </c>
      <c r="D35" s="49">
        <v>1</v>
      </c>
      <c r="E35" s="49">
        <v>6</v>
      </c>
      <c r="F35" s="40" t="s">
        <v>261</v>
      </c>
      <c r="G35" s="50">
        <v>540</v>
      </c>
      <c r="H35" s="51">
        <v>52.9</v>
      </c>
      <c r="I35" s="51"/>
      <c r="J35" s="46">
        <v>0</v>
      </c>
      <c r="K35" s="46"/>
      <c r="L35" s="94">
        <f t="shared" si="8"/>
        <v>0</v>
      </c>
    </row>
    <row r="36" spans="1:12">
      <c r="A36" s="36"/>
      <c r="B36" s="47" t="s">
        <v>129</v>
      </c>
      <c r="C36" s="48">
        <v>650</v>
      </c>
      <c r="D36" s="49">
        <v>1</v>
      </c>
      <c r="E36" s="49">
        <v>11</v>
      </c>
      <c r="F36" s="40" t="s">
        <v>113</v>
      </c>
      <c r="G36" s="50" t="s">
        <v>113</v>
      </c>
      <c r="H36" s="51">
        <f>H37</f>
        <v>50</v>
      </c>
      <c r="I36" s="51"/>
      <c r="J36" s="51">
        <f>J37</f>
        <v>0</v>
      </c>
      <c r="K36" s="46"/>
      <c r="L36" s="94">
        <f t="shared" si="8"/>
        <v>0</v>
      </c>
    </row>
    <row r="37" spans="1:12">
      <c r="A37" s="36"/>
      <c r="B37" s="58" t="s">
        <v>130</v>
      </c>
      <c r="C37" s="48">
        <v>650</v>
      </c>
      <c r="D37" s="49">
        <v>1</v>
      </c>
      <c r="E37" s="49">
        <v>11</v>
      </c>
      <c r="F37" s="40" t="s">
        <v>263</v>
      </c>
      <c r="G37" s="50"/>
      <c r="H37" s="51">
        <f>H38</f>
        <v>50</v>
      </c>
      <c r="I37" s="51"/>
      <c r="J37" s="51">
        <f>J38</f>
        <v>0</v>
      </c>
      <c r="K37" s="46"/>
      <c r="L37" s="94">
        <f t="shared" si="8"/>
        <v>0</v>
      </c>
    </row>
    <row r="38" spans="1:12">
      <c r="A38" s="36"/>
      <c r="B38" s="53" t="s">
        <v>131</v>
      </c>
      <c r="C38" s="48">
        <v>650</v>
      </c>
      <c r="D38" s="49">
        <v>1</v>
      </c>
      <c r="E38" s="49">
        <v>11</v>
      </c>
      <c r="F38" s="40" t="s">
        <v>263</v>
      </c>
      <c r="G38" s="50" t="s">
        <v>132</v>
      </c>
      <c r="H38" s="51">
        <v>50</v>
      </c>
      <c r="I38" s="51"/>
      <c r="J38" s="46">
        <v>0</v>
      </c>
      <c r="K38" s="46"/>
      <c r="L38" s="94">
        <f t="shared" si="8"/>
        <v>0</v>
      </c>
    </row>
    <row r="39" spans="1:12">
      <c r="A39" s="36"/>
      <c r="B39" s="47" t="s">
        <v>133</v>
      </c>
      <c r="C39" s="48">
        <v>650</v>
      </c>
      <c r="D39" s="49">
        <v>1</v>
      </c>
      <c r="E39" s="49">
        <v>13</v>
      </c>
      <c r="F39" s="40" t="s">
        <v>113</v>
      </c>
      <c r="G39" s="50" t="s">
        <v>113</v>
      </c>
      <c r="H39" s="51">
        <f>H40+H54+H57+H61</f>
        <v>24403.499999999996</v>
      </c>
      <c r="I39" s="51"/>
      <c r="J39" s="51">
        <f>J40+J54+J57+J61</f>
        <v>5363.8</v>
      </c>
      <c r="K39" s="46"/>
      <c r="L39" s="94">
        <f t="shared" si="8"/>
        <v>0.21979634068883566</v>
      </c>
    </row>
    <row r="40" spans="1:12" ht="24">
      <c r="A40" s="36"/>
      <c r="B40" s="52" t="s">
        <v>264</v>
      </c>
      <c r="C40" s="48">
        <v>650</v>
      </c>
      <c r="D40" s="49">
        <v>1</v>
      </c>
      <c r="E40" s="49">
        <v>13</v>
      </c>
      <c r="F40" s="40" t="s">
        <v>265</v>
      </c>
      <c r="G40" s="50"/>
      <c r="H40" s="51">
        <f>H41+H45+H48+H50</f>
        <v>24071.799999999996</v>
      </c>
      <c r="I40" s="51"/>
      <c r="J40" s="51">
        <f>J41+J45+J48+J50</f>
        <v>5352.1</v>
      </c>
      <c r="K40" s="46"/>
      <c r="L40" s="94">
        <f t="shared" si="8"/>
        <v>0.22233900248423472</v>
      </c>
    </row>
    <row r="41" spans="1:12">
      <c r="A41" s="36"/>
      <c r="B41" s="53" t="s">
        <v>134</v>
      </c>
      <c r="C41" s="48">
        <v>650</v>
      </c>
      <c r="D41" s="49">
        <v>1</v>
      </c>
      <c r="E41" s="49">
        <v>13</v>
      </c>
      <c r="F41" s="40" t="s">
        <v>265</v>
      </c>
      <c r="G41" s="50">
        <v>110</v>
      </c>
      <c r="H41" s="51">
        <f>SUM(H42:H44)</f>
        <v>17517.3</v>
      </c>
      <c r="I41" s="51">
        <f t="shared" ref="I41:J41" si="10">SUM(I42:I44)</f>
        <v>0</v>
      </c>
      <c r="J41" s="51">
        <f t="shared" si="10"/>
        <v>4878.8</v>
      </c>
      <c r="K41" s="46"/>
      <c r="L41" s="94">
        <f t="shared" si="8"/>
        <v>0.27851324119584642</v>
      </c>
    </row>
    <row r="42" spans="1:12" ht="15.75" customHeight="1">
      <c r="A42" s="36"/>
      <c r="B42" s="53" t="s">
        <v>266</v>
      </c>
      <c r="C42" s="48">
        <v>650</v>
      </c>
      <c r="D42" s="49">
        <v>1</v>
      </c>
      <c r="E42" s="49">
        <v>13</v>
      </c>
      <c r="F42" s="40" t="s">
        <v>265</v>
      </c>
      <c r="G42" s="50">
        <v>111</v>
      </c>
      <c r="H42" s="51">
        <v>13124.1</v>
      </c>
      <c r="I42" s="51"/>
      <c r="J42" s="46">
        <v>3688.9</v>
      </c>
      <c r="K42" s="46"/>
      <c r="L42" s="94">
        <f t="shared" si="8"/>
        <v>0.28107832156109752</v>
      </c>
    </row>
    <row r="43" spans="1:12" ht="23.25" customHeight="1">
      <c r="A43" s="36"/>
      <c r="B43" s="53" t="s">
        <v>267</v>
      </c>
      <c r="C43" s="48">
        <v>650</v>
      </c>
      <c r="D43" s="49">
        <v>1</v>
      </c>
      <c r="E43" s="49">
        <v>13</v>
      </c>
      <c r="F43" s="40" t="s">
        <v>265</v>
      </c>
      <c r="G43" s="50">
        <v>112</v>
      </c>
      <c r="H43" s="51">
        <v>500</v>
      </c>
      <c r="I43" s="51"/>
      <c r="J43" s="46">
        <v>29.8</v>
      </c>
      <c r="K43" s="46"/>
      <c r="L43" s="94">
        <f t="shared" si="8"/>
        <v>5.96E-2</v>
      </c>
    </row>
    <row r="44" spans="1:12" ht="27" customHeight="1">
      <c r="A44" s="36"/>
      <c r="B44" s="53" t="s">
        <v>268</v>
      </c>
      <c r="C44" s="48">
        <v>650</v>
      </c>
      <c r="D44" s="49">
        <v>1</v>
      </c>
      <c r="E44" s="49">
        <v>13</v>
      </c>
      <c r="F44" s="40" t="s">
        <v>265</v>
      </c>
      <c r="G44" s="50">
        <v>119</v>
      </c>
      <c r="H44" s="51">
        <v>3893.2</v>
      </c>
      <c r="I44" s="51"/>
      <c r="J44" s="46">
        <v>1160.0999999999999</v>
      </c>
      <c r="K44" s="46"/>
      <c r="L44" s="94">
        <f t="shared" si="8"/>
        <v>0.29798109524298777</v>
      </c>
    </row>
    <row r="45" spans="1:12" ht="24">
      <c r="A45" s="36"/>
      <c r="B45" s="53" t="s">
        <v>120</v>
      </c>
      <c r="C45" s="48">
        <v>650</v>
      </c>
      <c r="D45" s="49">
        <v>1</v>
      </c>
      <c r="E45" s="49">
        <v>13</v>
      </c>
      <c r="F45" s="40" t="s">
        <v>265</v>
      </c>
      <c r="G45" s="50">
        <v>240</v>
      </c>
      <c r="H45" s="51">
        <f>H47</f>
        <v>6514.9</v>
      </c>
      <c r="I45" s="51">
        <f t="shared" ref="I45:J45" si="11">I47</f>
        <v>0</v>
      </c>
      <c r="J45" s="51">
        <f t="shared" si="11"/>
        <v>467.5</v>
      </c>
      <c r="K45" s="46"/>
      <c r="L45" s="94">
        <f t="shared" si="8"/>
        <v>7.1758584168598136E-2</v>
      </c>
    </row>
    <row r="46" spans="1:12" ht="24" hidden="1">
      <c r="A46" s="36"/>
      <c r="B46" s="82" t="s">
        <v>269</v>
      </c>
      <c r="C46" s="83">
        <v>650</v>
      </c>
      <c r="D46" s="84">
        <v>1</v>
      </c>
      <c r="E46" s="84">
        <v>13</v>
      </c>
      <c r="F46" s="85" t="s">
        <v>265</v>
      </c>
      <c r="G46" s="86">
        <v>243</v>
      </c>
      <c r="H46" s="87">
        <v>0</v>
      </c>
      <c r="I46" s="87"/>
    </row>
    <row r="47" spans="1:12">
      <c r="A47" s="36"/>
      <c r="B47" s="53" t="s">
        <v>255</v>
      </c>
      <c r="C47" s="48">
        <v>650</v>
      </c>
      <c r="D47" s="49">
        <v>1</v>
      </c>
      <c r="E47" s="49">
        <v>13</v>
      </c>
      <c r="F47" s="40" t="s">
        <v>265</v>
      </c>
      <c r="G47" s="50">
        <v>244</v>
      </c>
      <c r="H47" s="51">
        <v>6514.9</v>
      </c>
      <c r="I47" s="51"/>
      <c r="J47" s="46">
        <v>467.5</v>
      </c>
      <c r="K47" s="46"/>
      <c r="L47" s="94">
        <f>J47/H47</f>
        <v>7.1758584168598136E-2</v>
      </c>
    </row>
    <row r="48" spans="1:12" hidden="1">
      <c r="A48" s="36"/>
      <c r="B48" s="88" t="s">
        <v>124</v>
      </c>
      <c r="C48" s="77">
        <v>650</v>
      </c>
      <c r="D48" s="78">
        <v>1</v>
      </c>
      <c r="E48" s="78">
        <v>13</v>
      </c>
      <c r="F48" s="89" t="s">
        <v>265</v>
      </c>
      <c r="G48" s="80">
        <v>830</v>
      </c>
      <c r="H48" s="81">
        <f>H49</f>
        <v>0</v>
      </c>
      <c r="I48" s="81"/>
    </row>
    <row r="49" spans="1:12" ht="72" hidden="1">
      <c r="A49" s="36"/>
      <c r="B49" s="69" t="s">
        <v>260</v>
      </c>
      <c r="C49" s="70">
        <v>650</v>
      </c>
      <c r="D49" s="71">
        <v>1</v>
      </c>
      <c r="E49" s="71">
        <v>13</v>
      </c>
      <c r="F49" s="75" t="s">
        <v>265</v>
      </c>
      <c r="G49" s="73">
        <v>831</v>
      </c>
      <c r="H49" s="74">
        <v>0</v>
      </c>
      <c r="I49" s="74"/>
    </row>
    <row r="50" spans="1:12">
      <c r="A50" s="36"/>
      <c r="B50" s="53" t="s">
        <v>123</v>
      </c>
      <c r="C50" s="48">
        <v>650</v>
      </c>
      <c r="D50" s="49">
        <v>1</v>
      </c>
      <c r="E50" s="49">
        <v>13</v>
      </c>
      <c r="F50" s="40" t="s">
        <v>265</v>
      </c>
      <c r="G50" s="50">
        <v>850</v>
      </c>
      <c r="H50" s="51">
        <f>SUM(H51:H53)</f>
        <v>39.599999999999994</v>
      </c>
      <c r="I50" s="51">
        <f t="shared" ref="I50:J50" si="12">SUM(I51:I53)</f>
        <v>0</v>
      </c>
      <c r="J50" s="51">
        <f t="shared" si="12"/>
        <v>5.8</v>
      </c>
      <c r="K50" s="46"/>
      <c r="L50" s="94">
        <f t="shared" ref="L50:L60" si="13">J50/H50</f>
        <v>0.14646464646464649</v>
      </c>
    </row>
    <row r="51" spans="1:12">
      <c r="A51" s="36"/>
      <c r="B51" s="53" t="s">
        <v>256</v>
      </c>
      <c r="C51" s="48">
        <v>650</v>
      </c>
      <c r="D51" s="49">
        <v>1</v>
      </c>
      <c r="E51" s="49">
        <v>13</v>
      </c>
      <c r="F51" s="40" t="s">
        <v>265</v>
      </c>
      <c r="G51" s="50">
        <v>851</v>
      </c>
      <c r="H51" s="51">
        <v>8</v>
      </c>
      <c r="I51" s="51"/>
      <c r="J51" s="46">
        <v>0</v>
      </c>
      <c r="K51" s="46"/>
      <c r="L51" s="94">
        <f t="shared" si="13"/>
        <v>0</v>
      </c>
    </row>
    <row r="52" spans="1:12">
      <c r="A52" s="36"/>
      <c r="B52" s="53" t="s">
        <v>257</v>
      </c>
      <c r="C52" s="48">
        <v>650</v>
      </c>
      <c r="D52" s="49">
        <v>1</v>
      </c>
      <c r="E52" s="49">
        <v>13</v>
      </c>
      <c r="F52" s="40" t="s">
        <v>265</v>
      </c>
      <c r="G52" s="50">
        <v>852</v>
      </c>
      <c r="H52" s="51">
        <v>27.3</v>
      </c>
      <c r="I52" s="51"/>
      <c r="J52" s="46">
        <v>1.5</v>
      </c>
      <c r="K52" s="46"/>
      <c r="L52" s="94">
        <f t="shared" si="13"/>
        <v>5.4945054945054944E-2</v>
      </c>
    </row>
    <row r="53" spans="1:12">
      <c r="A53" s="36"/>
      <c r="B53" s="53" t="s">
        <v>258</v>
      </c>
      <c r="C53" s="48">
        <v>650</v>
      </c>
      <c r="D53" s="49">
        <v>1</v>
      </c>
      <c r="E53" s="49">
        <v>13</v>
      </c>
      <c r="F53" s="40" t="s">
        <v>265</v>
      </c>
      <c r="G53" s="50">
        <v>853</v>
      </c>
      <c r="H53" s="51">
        <v>4.3</v>
      </c>
      <c r="I53" s="51"/>
      <c r="J53" s="46">
        <v>4.3</v>
      </c>
      <c r="K53" s="46"/>
      <c r="L53" s="94">
        <f t="shared" si="13"/>
        <v>1</v>
      </c>
    </row>
    <row r="54" spans="1:12" ht="48.75" customHeight="1">
      <c r="A54" s="36"/>
      <c r="B54" s="58" t="s">
        <v>126</v>
      </c>
      <c r="C54" s="48">
        <v>650</v>
      </c>
      <c r="D54" s="49">
        <v>1</v>
      </c>
      <c r="E54" s="49">
        <v>13</v>
      </c>
      <c r="F54" s="40" t="s">
        <v>270</v>
      </c>
      <c r="G54" s="50"/>
      <c r="H54" s="51">
        <f>H55</f>
        <v>11.7</v>
      </c>
      <c r="I54" s="51"/>
      <c r="J54" s="51">
        <f>J55</f>
        <v>11.7</v>
      </c>
      <c r="K54" s="46"/>
      <c r="L54" s="94">
        <f t="shared" si="13"/>
        <v>1</v>
      </c>
    </row>
    <row r="55" spans="1:12" ht="16.5" customHeight="1">
      <c r="A55" s="36"/>
      <c r="B55" s="58" t="s">
        <v>127</v>
      </c>
      <c r="C55" s="48">
        <v>650</v>
      </c>
      <c r="D55" s="49">
        <v>1</v>
      </c>
      <c r="E55" s="49">
        <v>13</v>
      </c>
      <c r="F55" s="40" t="s">
        <v>270</v>
      </c>
      <c r="G55" s="50">
        <v>500</v>
      </c>
      <c r="H55" s="51">
        <f>H56</f>
        <v>11.7</v>
      </c>
      <c r="I55" s="51"/>
      <c r="J55" s="51">
        <f>J56</f>
        <v>11.7</v>
      </c>
      <c r="K55" s="46"/>
      <c r="L55" s="94">
        <f t="shared" si="13"/>
        <v>1</v>
      </c>
    </row>
    <row r="56" spans="1:12">
      <c r="A56" s="36"/>
      <c r="B56" s="53" t="s">
        <v>262</v>
      </c>
      <c r="C56" s="48">
        <v>650</v>
      </c>
      <c r="D56" s="49">
        <v>1</v>
      </c>
      <c r="E56" s="49">
        <v>13</v>
      </c>
      <c r="F56" s="40" t="s">
        <v>270</v>
      </c>
      <c r="G56" s="50">
        <v>540</v>
      </c>
      <c r="H56" s="51">
        <v>11.7</v>
      </c>
      <c r="I56" s="51"/>
      <c r="J56" s="46">
        <v>11.7</v>
      </c>
      <c r="K56" s="46"/>
      <c r="L56" s="94">
        <f t="shared" si="13"/>
        <v>1</v>
      </c>
    </row>
    <row r="57" spans="1:12" ht="23.25" customHeight="1">
      <c r="A57" s="36"/>
      <c r="B57" s="58" t="s">
        <v>135</v>
      </c>
      <c r="C57" s="48">
        <v>650</v>
      </c>
      <c r="D57" s="49">
        <v>1</v>
      </c>
      <c r="E57" s="49">
        <v>13</v>
      </c>
      <c r="F57" s="40" t="s">
        <v>271</v>
      </c>
      <c r="G57" s="50"/>
      <c r="H57" s="51">
        <f>H58</f>
        <v>320</v>
      </c>
      <c r="I57" s="51"/>
      <c r="J57" s="51">
        <f>J58</f>
        <v>0</v>
      </c>
      <c r="K57" s="46"/>
      <c r="L57" s="94">
        <f t="shared" si="13"/>
        <v>0</v>
      </c>
    </row>
    <row r="58" spans="1:12" ht="23.25" customHeight="1">
      <c r="A58" s="36"/>
      <c r="B58" s="53" t="s">
        <v>120</v>
      </c>
      <c r="C58" s="48">
        <v>650</v>
      </c>
      <c r="D58" s="49">
        <v>1</v>
      </c>
      <c r="E58" s="49">
        <v>13</v>
      </c>
      <c r="F58" s="40" t="s">
        <v>271</v>
      </c>
      <c r="G58" s="50">
        <v>240</v>
      </c>
      <c r="H58" s="51">
        <f>H59+H60</f>
        <v>320</v>
      </c>
      <c r="I58" s="51"/>
      <c r="J58" s="51">
        <f>J59+J60</f>
        <v>0</v>
      </c>
      <c r="K58" s="46"/>
      <c r="L58" s="94">
        <f t="shared" si="13"/>
        <v>0</v>
      </c>
    </row>
    <row r="59" spans="1:12">
      <c r="A59" s="36"/>
      <c r="B59" s="53" t="s">
        <v>255</v>
      </c>
      <c r="C59" s="48">
        <v>650</v>
      </c>
      <c r="D59" s="49">
        <v>1</v>
      </c>
      <c r="E59" s="49">
        <v>13</v>
      </c>
      <c r="F59" s="40" t="s">
        <v>271</v>
      </c>
      <c r="G59" s="50">
        <v>244</v>
      </c>
      <c r="H59" s="51">
        <v>300</v>
      </c>
      <c r="I59" s="51"/>
      <c r="J59" s="46">
        <v>0</v>
      </c>
      <c r="K59" s="46"/>
      <c r="L59" s="94">
        <f t="shared" si="13"/>
        <v>0</v>
      </c>
    </row>
    <row r="60" spans="1:12" ht="36">
      <c r="A60" s="36"/>
      <c r="B60" s="53" t="s">
        <v>272</v>
      </c>
      <c r="C60" s="48">
        <v>650</v>
      </c>
      <c r="D60" s="49">
        <v>1</v>
      </c>
      <c r="E60" s="49">
        <v>13</v>
      </c>
      <c r="F60" s="40" t="s">
        <v>271</v>
      </c>
      <c r="G60" s="50">
        <v>245</v>
      </c>
      <c r="H60" s="51">
        <v>20</v>
      </c>
      <c r="I60" s="51"/>
      <c r="J60" s="46">
        <v>0</v>
      </c>
      <c r="K60" s="46"/>
      <c r="L60" s="94">
        <f t="shared" si="13"/>
        <v>0</v>
      </c>
    </row>
    <row r="61" spans="1:12" hidden="1">
      <c r="A61" s="36"/>
      <c r="B61" s="88" t="s">
        <v>273</v>
      </c>
      <c r="C61" s="77">
        <v>650</v>
      </c>
      <c r="D61" s="78">
        <v>1</v>
      </c>
      <c r="E61" s="78">
        <v>13</v>
      </c>
      <c r="F61" s="89" t="s">
        <v>274</v>
      </c>
      <c r="G61" s="80"/>
      <c r="H61" s="81">
        <v>0</v>
      </c>
      <c r="I61" s="81"/>
    </row>
    <row r="62" spans="1:12" hidden="1">
      <c r="A62" s="36"/>
      <c r="B62" s="69" t="s">
        <v>131</v>
      </c>
      <c r="C62" s="70">
        <v>650</v>
      </c>
      <c r="D62" s="71">
        <v>1</v>
      </c>
      <c r="E62" s="71">
        <v>13</v>
      </c>
      <c r="F62" s="75" t="s">
        <v>274</v>
      </c>
      <c r="G62" s="73">
        <v>870</v>
      </c>
      <c r="H62" s="74">
        <v>0</v>
      </c>
      <c r="I62" s="74"/>
    </row>
    <row r="63" spans="1:12">
      <c r="A63" s="36"/>
      <c r="B63" s="56" t="s">
        <v>136</v>
      </c>
      <c r="C63" s="48">
        <v>650</v>
      </c>
      <c r="D63" s="49">
        <v>2</v>
      </c>
      <c r="E63" s="40" t="s">
        <v>112</v>
      </c>
      <c r="F63" s="40"/>
      <c r="G63" s="50"/>
      <c r="H63" s="51">
        <f>H64</f>
        <v>871</v>
      </c>
      <c r="I63" s="51">
        <f t="shared" ref="I63:I65" si="14">H63</f>
        <v>871</v>
      </c>
      <c r="J63" s="51">
        <f>J64</f>
        <v>227.3</v>
      </c>
      <c r="K63" s="93">
        <f>J63</f>
        <v>227.3</v>
      </c>
      <c r="L63" s="94">
        <f t="shared" ref="L63:L79" si="15">J63/H63</f>
        <v>0.26096440872560278</v>
      </c>
    </row>
    <row r="64" spans="1:12">
      <c r="A64" s="36"/>
      <c r="B64" s="58" t="s">
        <v>137</v>
      </c>
      <c r="C64" s="48">
        <v>650</v>
      </c>
      <c r="D64" s="49">
        <v>2</v>
      </c>
      <c r="E64" s="49">
        <v>3</v>
      </c>
      <c r="F64" s="59"/>
      <c r="G64" s="50"/>
      <c r="H64" s="51">
        <f>H65</f>
        <v>871</v>
      </c>
      <c r="I64" s="51">
        <f t="shared" si="14"/>
        <v>871</v>
      </c>
      <c r="J64" s="51">
        <f>J65</f>
        <v>227.3</v>
      </c>
      <c r="K64" s="93">
        <f t="shared" ref="K64:K70" si="16">J64</f>
        <v>227.3</v>
      </c>
      <c r="L64" s="94">
        <f t="shared" si="15"/>
        <v>0.26096440872560278</v>
      </c>
    </row>
    <row r="65" spans="1:12" ht="24">
      <c r="A65" s="36"/>
      <c r="B65" s="56" t="s">
        <v>138</v>
      </c>
      <c r="C65" s="48">
        <v>650</v>
      </c>
      <c r="D65" s="49">
        <v>2</v>
      </c>
      <c r="E65" s="49">
        <v>3</v>
      </c>
      <c r="F65" s="57" t="s">
        <v>139</v>
      </c>
      <c r="G65" s="50"/>
      <c r="H65" s="51">
        <f>H66+H69</f>
        <v>871</v>
      </c>
      <c r="I65" s="51">
        <f t="shared" si="14"/>
        <v>871</v>
      </c>
      <c r="J65" s="51">
        <f>J66+J69</f>
        <v>227.3</v>
      </c>
      <c r="K65" s="93">
        <f t="shared" si="16"/>
        <v>227.3</v>
      </c>
      <c r="L65" s="94">
        <f t="shared" si="15"/>
        <v>0.26096440872560278</v>
      </c>
    </row>
    <row r="66" spans="1:12" ht="24">
      <c r="A66" s="36"/>
      <c r="B66" s="47" t="s">
        <v>116</v>
      </c>
      <c r="C66" s="48">
        <v>650</v>
      </c>
      <c r="D66" s="49">
        <v>2</v>
      </c>
      <c r="E66" s="49">
        <v>3</v>
      </c>
      <c r="F66" s="57" t="s">
        <v>139</v>
      </c>
      <c r="G66" s="50">
        <v>120</v>
      </c>
      <c r="H66" s="51">
        <f>H67+H68</f>
        <v>817.1</v>
      </c>
      <c r="I66" s="51">
        <f>I67+I68</f>
        <v>817.1</v>
      </c>
      <c r="J66" s="51">
        <f>J67+J68</f>
        <v>191</v>
      </c>
      <c r="K66" s="93">
        <f t="shared" si="16"/>
        <v>191</v>
      </c>
      <c r="L66" s="94">
        <f t="shared" si="15"/>
        <v>0.23375351854118223</v>
      </c>
    </row>
    <row r="67" spans="1:12">
      <c r="A67" s="36"/>
      <c r="B67" s="53" t="s">
        <v>275</v>
      </c>
      <c r="C67" s="48">
        <v>650</v>
      </c>
      <c r="D67" s="49">
        <v>2</v>
      </c>
      <c r="E67" s="49">
        <v>3</v>
      </c>
      <c r="F67" s="57" t="s">
        <v>139</v>
      </c>
      <c r="G67" s="50">
        <v>121</v>
      </c>
      <c r="H67" s="51">
        <v>627.6</v>
      </c>
      <c r="I67" s="51">
        <v>627.6</v>
      </c>
      <c r="J67" s="46">
        <v>134.5</v>
      </c>
      <c r="K67" s="93">
        <f t="shared" si="16"/>
        <v>134.5</v>
      </c>
      <c r="L67" s="94">
        <f t="shared" si="15"/>
        <v>0.214308476736775</v>
      </c>
    </row>
    <row r="68" spans="1:12" s="42" customFormat="1" ht="36">
      <c r="A68" s="60"/>
      <c r="B68" s="53" t="s">
        <v>252</v>
      </c>
      <c r="C68" s="48">
        <v>650</v>
      </c>
      <c r="D68" s="49">
        <v>2</v>
      </c>
      <c r="E68" s="49">
        <v>3</v>
      </c>
      <c r="F68" s="57" t="s">
        <v>139</v>
      </c>
      <c r="G68" s="50">
        <v>129</v>
      </c>
      <c r="H68" s="51">
        <v>189.5</v>
      </c>
      <c r="I68" s="51">
        <v>189.5</v>
      </c>
      <c r="J68" s="91">
        <v>56.5</v>
      </c>
      <c r="K68" s="93">
        <f t="shared" si="16"/>
        <v>56.5</v>
      </c>
      <c r="L68" s="94">
        <f t="shared" si="15"/>
        <v>0.29815303430079154</v>
      </c>
    </row>
    <row r="69" spans="1:12" s="42" customFormat="1" ht="24">
      <c r="A69" s="60"/>
      <c r="B69" s="53" t="s">
        <v>120</v>
      </c>
      <c r="C69" s="48">
        <v>650</v>
      </c>
      <c r="D69" s="49">
        <v>2</v>
      </c>
      <c r="E69" s="49">
        <v>3</v>
      </c>
      <c r="F69" s="57" t="s">
        <v>139</v>
      </c>
      <c r="G69" s="50">
        <v>240</v>
      </c>
      <c r="H69" s="51">
        <f>H70</f>
        <v>53.9</v>
      </c>
      <c r="I69" s="51">
        <f>I70</f>
        <v>53.9</v>
      </c>
      <c r="J69" s="51">
        <f t="shared" ref="J69" si="17">J70</f>
        <v>36.299999999999997</v>
      </c>
      <c r="K69" s="93">
        <f t="shared" si="16"/>
        <v>36.299999999999997</v>
      </c>
      <c r="L69" s="94">
        <f t="shared" si="15"/>
        <v>0.67346938775510201</v>
      </c>
    </row>
    <row r="70" spans="1:12">
      <c r="A70" s="36"/>
      <c r="B70" s="53" t="s">
        <v>255</v>
      </c>
      <c r="C70" s="48">
        <v>650</v>
      </c>
      <c r="D70" s="49">
        <v>2</v>
      </c>
      <c r="E70" s="49">
        <v>3</v>
      </c>
      <c r="F70" s="57" t="s">
        <v>139</v>
      </c>
      <c r="G70" s="50">
        <v>244</v>
      </c>
      <c r="H70" s="51">
        <v>53.9</v>
      </c>
      <c r="I70" s="51">
        <v>53.9</v>
      </c>
      <c r="J70" s="46">
        <v>36.299999999999997</v>
      </c>
      <c r="K70" s="93">
        <f t="shared" si="16"/>
        <v>36.299999999999997</v>
      </c>
      <c r="L70" s="94">
        <f t="shared" si="15"/>
        <v>0.67346938775510201</v>
      </c>
    </row>
    <row r="71" spans="1:12" ht="24">
      <c r="A71" s="36"/>
      <c r="B71" s="56" t="s">
        <v>140</v>
      </c>
      <c r="C71" s="48">
        <v>650</v>
      </c>
      <c r="D71" s="49">
        <v>3</v>
      </c>
      <c r="E71" s="40" t="s">
        <v>112</v>
      </c>
      <c r="F71" s="40"/>
      <c r="G71" s="50" t="s">
        <v>113</v>
      </c>
      <c r="H71" s="51">
        <f>H72+H76+H82</f>
        <v>658</v>
      </c>
      <c r="I71" s="51">
        <f t="shared" ref="I71:J71" si="18">I72+I76+I82</f>
        <v>393</v>
      </c>
      <c r="J71" s="51">
        <f t="shared" si="18"/>
        <v>74.599999999999994</v>
      </c>
      <c r="K71" s="46"/>
      <c r="L71" s="94">
        <f t="shared" si="15"/>
        <v>0.11337386018237081</v>
      </c>
    </row>
    <row r="72" spans="1:12">
      <c r="A72" s="36"/>
      <c r="B72" s="56" t="s">
        <v>141</v>
      </c>
      <c r="C72" s="48">
        <v>650</v>
      </c>
      <c r="D72" s="49">
        <v>3</v>
      </c>
      <c r="E72" s="49">
        <v>4</v>
      </c>
      <c r="F72" s="40"/>
      <c r="G72" s="50" t="s">
        <v>113</v>
      </c>
      <c r="H72" s="51">
        <f>H73</f>
        <v>393</v>
      </c>
      <c r="I72" s="51">
        <f>H72</f>
        <v>393</v>
      </c>
      <c r="J72" s="51">
        <f>J73</f>
        <v>74.599999999999994</v>
      </c>
      <c r="K72" s="46">
        <f t="shared" ref="K72:K74" si="19">J72</f>
        <v>74.599999999999994</v>
      </c>
      <c r="L72" s="94">
        <f t="shared" si="15"/>
        <v>0.18982188295165392</v>
      </c>
    </row>
    <row r="73" spans="1:12">
      <c r="A73" s="36"/>
      <c r="B73" s="58" t="s">
        <v>142</v>
      </c>
      <c r="C73" s="48">
        <v>650</v>
      </c>
      <c r="D73" s="49">
        <v>3</v>
      </c>
      <c r="E73" s="49">
        <v>4</v>
      </c>
      <c r="F73" s="40" t="s">
        <v>276</v>
      </c>
      <c r="G73" s="50"/>
      <c r="H73" s="51">
        <f>H74</f>
        <v>393</v>
      </c>
      <c r="I73" s="51">
        <f>H73</f>
        <v>393</v>
      </c>
      <c r="J73" s="51">
        <f>J74</f>
        <v>74.599999999999994</v>
      </c>
      <c r="K73" s="46">
        <f t="shared" si="19"/>
        <v>74.599999999999994</v>
      </c>
      <c r="L73" s="94">
        <f t="shared" si="15"/>
        <v>0.18982188295165392</v>
      </c>
    </row>
    <row r="74" spans="1:12" ht="24">
      <c r="A74" s="36"/>
      <c r="B74" s="53" t="s">
        <v>120</v>
      </c>
      <c r="C74" s="48">
        <v>650</v>
      </c>
      <c r="D74" s="49">
        <v>3</v>
      </c>
      <c r="E74" s="49">
        <v>4</v>
      </c>
      <c r="F74" s="40" t="s">
        <v>276</v>
      </c>
      <c r="G74" s="50">
        <v>240</v>
      </c>
      <c r="H74" s="51">
        <f>H75</f>
        <v>393</v>
      </c>
      <c r="I74" s="51">
        <f>I75</f>
        <v>393</v>
      </c>
      <c r="J74" s="51">
        <f>J75</f>
        <v>74.599999999999994</v>
      </c>
      <c r="K74" s="46">
        <f t="shared" si="19"/>
        <v>74.599999999999994</v>
      </c>
      <c r="L74" s="94">
        <f t="shared" si="15"/>
        <v>0.18982188295165392</v>
      </c>
    </row>
    <row r="75" spans="1:12">
      <c r="A75" s="36"/>
      <c r="B75" s="53" t="s">
        <v>255</v>
      </c>
      <c r="C75" s="48">
        <v>650</v>
      </c>
      <c r="D75" s="49">
        <v>3</v>
      </c>
      <c r="E75" s="49">
        <v>4</v>
      </c>
      <c r="F75" s="40" t="s">
        <v>276</v>
      </c>
      <c r="G75" s="50">
        <v>244</v>
      </c>
      <c r="H75" s="51">
        <v>393</v>
      </c>
      <c r="I75" s="51">
        <v>393</v>
      </c>
      <c r="J75" s="46">
        <v>74.599999999999994</v>
      </c>
      <c r="K75" s="46">
        <f>J75</f>
        <v>74.599999999999994</v>
      </c>
      <c r="L75" s="94">
        <f t="shared" si="15"/>
        <v>0.18982188295165392</v>
      </c>
    </row>
    <row r="76" spans="1:12" ht="24">
      <c r="A76" s="36"/>
      <c r="B76" s="56" t="s">
        <v>143</v>
      </c>
      <c r="C76" s="48">
        <v>650</v>
      </c>
      <c r="D76" s="49">
        <v>3</v>
      </c>
      <c r="E76" s="49">
        <v>9</v>
      </c>
      <c r="F76" s="40"/>
      <c r="G76" s="50" t="s">
        <v>113</v>
      </c>
      <c r="H76" s="51">
        <f>H77+H80</f>
        <v>50</v>
      </c>
      <c r="I76" s="51"/>
      <c r="J76" s="51">
        <f>J77+J80</f>
        <v>0</v>
      </c>
      <c r="K76" s="46"/>
      <c r="L76" s="94">
        <f t="shared" si="15"/>
        <v>0</v>
      </c>
    </row>
    <row r="77" spans="1:12" ht="35.25" customHeight="1">
      <c r="A77" s="36"/>
      <c r="B77" s="58" t="s">
        <v>144</v>
      </c>
      <c r="C77" s="48">
        <v>650</v>
      </c>
      <c r="D77" s="49">
        <v>3</v>
      </c>
      <c r="E77" s="49">
        <v>9</v>
      </c>
      <c r="F77" s="40" t="s">
        <v>277</v>
      </c>
      <c r="G77" s="50"/>
      <c r="H77" s="51">
        <f>H78</f>
        <v>50</v>
      </c>
      <c r="I77" s="51"/>
      <c r="J77" s="51">
        <f>J78</f>
        <v>0</v>
      </c>
      <c r="K77" s="46"/>
      <c r="L77" s="94">
        <f t="shared" si="15"/>
        <v>0</v>
      </c>
    </row>
    <row r="78" spans="1:12" ht="27.75" customHeight="1">
      <c r="A78" s="36"/>
      <c r="B78" s="53" t="s">
        <v>120</v>
      </c>
      <c r="C78" s="48">
        <v>650</v>
      </c>
      <c r="D78" s="49">
        <v>3</v>
      </c>
      <c r="E78" s="49">
        <v>9</v>
      </c>
      <c r="F78" s="40" t="s">
        <v>277</v>
      </c>
      <c r="G78" s="50">
        <v>240</v>
      </c>
      <c r="H78" s="51">
        <f>H79</f>
        <v>50</v>
      </c>
      <c r="I78" s="51"/>
      <c r="J78" s="51">
        <f>J79</f>
        <v>0</v>
      </c>
      <c r="K78" s="46"/>
      <c r="L78" s="94">
        <f t="shared" si="15"/>
        <v>0</v>
      </c>
    </row>
    <row r="79" spans="1:12">
      <c r="A79" s="36"/>
      <c r="B79" s="53" t="s">
        <v>255</v>
      </c>
      <c r="C79" s="48">
        <v>650</v>
      </c>
      <c r="D79" s="49">
        <v>3</v>
      </c>
      <c r="E79" s="49">
        <v>9</v>
      </c>
      <c r="F79" s="40" t="s">
        <v>277</v>
      </c>
      <c r="G79" s="50">
        <v>244</v>
      </c>
      <c r="H79" s="51">
        <v>50</v>
      </c>
      <c r="I79" s="51"/>
      <c r="J79" s="46">
        <v>0</v>
      </c>
      <c r="K79" s="46"/>
      <c r="L79" s="94">
        <f t="shared" si="15"/>
        <v>0</v>
      </c>
    </row>
    <row r="80" spans="1:12" ht="24" hidden="1">
      <c r="A80" s="36"/>
      <c r="B80" s="90" t="s">
        <v>135</v>
      </c>
      <c r="C80" s="77">
        <v>650</v>
      </c>
      <c r="D80" s="78">
        <v>3</v>
      </c>
      <c r="E80" s="78">
        <v>9</v>
      </c>
      <c r="F80" s="89" t="s">
        <v>278</v>
      </c>
      <c r="G80" s="80"/>
      <c r="H80" s="81">
        <f>H81</f>
        <v>0</v>
      </c>
      <c r="I80" s="81"/>
    </row>
    <row r="81" spans="1:12" hidden="1">
      <c r="A81" s="36"/>
      <c r="B81" s="69" t="s">
        <v>279</v>
      </c>
      <c r="C81" s="70">
        <v>650</v>
      </c>
      <c r="D81" s="71">
        <v>3</v>
      </c>
      <c r="E81" s="71">
        <v>9</v>
      </c>
      <c r="F81" s="75" t="s">
        <v>278</v>
      </c>
      <c r="G81" s="73">
        <v>360</v>
      </c>
      <c r="H81" s="74">
        <v>0</v>
      </c>
      <c r="I81" s="74"/>
    </row>
    <row r="82" spans="1:12" ht="24">
      <c r="A82" s="36"/>
      <c r="B82" s="53" t="s">
        <v>145</v>
      </c>
      <c r="C82" s="48">
        <v>650</v>
      </c>
      <c r="D82" s="49">
        <v>3</v>
      </c>
      <c r="E82" s="49">
        <v>14</v>
      </c>
      <c r="F82" s="40"/>
      <c r="G82" s="50"/>
      <c r="H82" s="51">
        <f>H83+H86+H89</f>
        <v>215</v>
      </c>
      <c r="I82" s="51"/>
      <c r="J82" s="51">
        <f>J83+J86+J89</f>
        <v>0</v>
      </c>
      <c r="K82" s="46"/>
      <c r="L82" s="94">
        <f t="shared" ref="L82:L107" si="20">J82/H82</f>
        <v>0</v>
      </c>
    </row>
    <row r="83" spans="1:12" ht="24">
      <c r="A83" s="36"/>
      <c r="B83" s="58" t="s">
        <v>146</v>
      </c>
      <c r="C83" s="48">
        <v>650</v>
      </c>
      <c r="D83" s="49">
        <v>3</v>
      </c>
      <c r="E83" s="49">
        <v>14</v>
      </c>
      <c r="F83" s="40" t="s">
        <v>280</v>
      </c>
      <c r="G83" s="50"/>
      <c r="H83" s="51">
        <f>H84</f>
        <v>28</v>
      </c>
      <c r="I83" s="51"/>
      <c r="J83" s="51">
        <f>J84</f>
        <v>0</v>
      </c>
      <c r="K83" s="46"/>
      <c r="L83" s="94">
        <f t="shared" si="20"/>
        <v>0</v>
      </c>
    </row>
    <row r="84" spans="1:12" ht="25.5" customHeight="1">
      <c r="A84" s="36"/>
      <c r="B84" s="53" t="s">
        <v>120</v>
      </c>
      <c r="C84" s="48">
        <v>650</v>
      </c>
      <c r="D84" s="49">
        <v>3</v>
      </c>
      <c r="E84" s="49">
        <v>14</v>
      </c>
      <c r="F84" s="40" t="s">
        <v>280</v>
      </c>
      <c r="G84" s="50">
        <v>240</v>
      </c>
      <c r="H84" s="51">
        <f>H85</f>
        <v>28</v>
      </c>
      <c r="I84" s="51"/>
      <c r="J84" s="51">
        <f>J85</f>
        <v>0</v>
      </c>
      <c r="K84" s="46"/>
      <c r="L84" s="94">
        <f t="shared" si="20"/>
        <v>0</v>
      </c>
    </row>
    <row r="85" spans="1:12">
      <c r="A85" s="36"/>
      <c r="B85" s="53" t="s">
        <v>255</v>
      </c>
      <c r="C85" s="48">
        <v>650</v>
      </c>
      <c r="D85" s="49">
        <v>3</v>
      </c>
      <c r="E85" s="49">
        <v>14</v>
      </c>
      <c r="F85" s="40" t="s">
        <v>280</v>
      </c>
      <c r="G85" s="50">
        <v>244</v>
      </c>
      <c r="H85" s="51">
        <v>28</v>
      </c>
      <c r="I85" s="51"/>
      <c r="J85" s="46">
        <v>0</v>
      </c>
      <c r="K85" s="46"/>
      <c r="L85" s="94">
        <f t="shared" si="20"/>
        <v>0</v>
      </c>
    </row>
    <row r="86" spans="1:12" ht="30" customHeight="1">
      <c r="A86" s="36"/>
      <c r="B86" s="53" t="s">
        <v>147</v>
      </c>
      <c r="C86" s="48">
        <v>650</v>
      </c>
      <c r="D86" s="49">
        <v>3</v>
      </c>
      <c r="E86" s="49">
        <v>14</v>
      </c>
      <c r="F86" s="40" t="s">
        <v>281</v>
      </c>
      <c r="G86" s="50"/>
      <c r="H86" s="51">
        <f>H87</f>
        <v>7</v>
      </c>
      <c r="I86" s="51"/>
      <c r="J86" s="51">
        <f>J87</f>
        <v>0</v>
      </c>
      <c r="K86" s="46"/>
      <c r="L86" s="94">
        <f t="shared" si="20"/>
        <v>0</v>
      </c>
    </row>
    <row r="87" spans="1:12" ht="24">
      <c r="A87" s="36"/>
      <c r="B87" s="53" t="s">
        <v>120</v>
      </c>
      <c r="C87" s="48">
        <v>650</v>
      </c>
      <c r="D87" s="49">
        <v>3</v>
      </c>
      <c r="E87" s="49">
        <v>14</v>
      </c>
      <c r="F87" s="40" t="s">
        <v>281</v>
      </c>
      <c r="G87" s="50">
        <v>240</v>
      </c>
      <c r="H87" s="51">
        <f>H88</f>
        <v>7</v>
      </c>
      <c r="I87" s="51"/>
      <c r="J87" s="51">
        <f>J88</f>
        <v>0</v>
      </c>
      <c r="K87" s="46"/>
      <c r="L87" s="94">
        <f t="shared" si="20"/>
        <v>0</v>
      </c>
    </row>
    <row r="88" spans="1:12">
      <c r="A88" s="36"/>
      <c r="B88" s="53" t="s">
        <v>255</v>
      </c>
      <c r="C88" s="48">
        <v>650</v>
      </c>
      <c r="D88" s="49">
        <v>3</v>
      </c>
      <c r="E88" s="49">
        <v>14</v>
      </c>
      <c r="F88" s="40" t="s">
        <v>281</v>
      </c>
      <c r="G88" s="50">
        <v>244</v>
      </c>
      <c r="H88" s="51">
        <v>7</v>
      </c>
      <c r="I88" s="51"/>
      <c r="J88" s="46">
        <v>0</v>
      </c>
      <c r="K88" s="46"/>
      <c r="L88" s="94">
        <f t="shared" si="20"/>
        <v>0</v>
      </c>
    </row>
    <row r="89" spans="1:12" ht="33" customHeight="1">
      <c r="A89" s="36"/>
      <c r="B89" s="53" t="s">
        <v>147</v>
      </c>
      <c r="C89" s="48">
        <v>650</v>
      </c>
      <c r="D89" s="49">
        <v>3</v>
      </c>
      <c r="E89" s="49">
        <v>14</v>
      </c>
      <c r="F89" s="40" t="s">
        <v>282</v>
      </c>
      <c r="G89" s="50"/>
      <c r="H89" s="51">
        <f>H90</f>
        <v>180</v>
      </c>
      <c r="I89" s="51"/>
      <c r="J89" s="51">
        <f>J90</f>
        <v>0</v>
      </c>
      <c r="K89" s="46"/>
      <c r="L89" s="94">
        <f t="shared" si="20"/>
        <v>0</v>
      </c>
    </row>
    <row r="90" spans="1:12" ht="24">
      <c r="A90" s="36"/>
      <c r="B90" s="53" t="s">
        <v>120</v>
      </c>
      <c r="C90" s="48">
        <v>650</v>
      </c>
      <c r="D90" s="49">
        <v>3</v>
      </c>
      <c r="E90" s="49">
        <v>14</v>
      </c>
      <c r="F90" s="40" t="s">
        <v>282</v>
      </c>
      <c r="G90" s="50">
        <v>240</v>
      </c>
      <c r="H90" s="51">
        <f>H91</f>
        <v>180</v>
      </c>
      <c r="I90" s="51"/>
      <c r="J90" s="51">
        <f>J91</f>
        <v>0</v>
      </c>
      <c r="K90" s="46"/>
      <c r="L90" s="94">
        <f t="shared" si="20"/>
        <v>0</v>
      </c>
    </row>
    <row r="91" spans="1:12">
      <c r="A91" s="36"/>
      <c r="B91" s="53" t="s">
        <v>255</v>
      </c>
      <c r="C91" s="48">
        <v>650</v>
      </c>
      <c r="D91" s="49">
        <v>3</v>
      </c>
      <c r="E91" s="49">
        <v>14</v>
      </c>
      <c r="F91" s="40" t="s">
        <v>282</v>
      </c>
      <c r="G91" s="50">
        <v>244</v>
      </c>
      <c r="H91" s="51">
        <v>180</v>
      </c>
      <c r="I91" s="51"/>
      <c r="J91" s="46">
        <v>0</v>
      </c>
      <c r="K91" s="46"/>
      <c r="L91" s="94">
        <f t="shared" si="20"/>
        <v>0</v>
      </c>
    </row>
    <row r="92" spans="1:12" ht="13.5" customHeight="1">
      <c r="A92" s="36"/>
      <c r="B92" s="56" t="s">
        <v>148</v>
      </c>
      <c r="C92" s="48">
        <v>650</v>
      </c>
      <c r="D92" s="40" t="s">
        <v>149</v>
      </c>
      <c r="E92" s="40" t="s">
        <v>112</v>
      </c>
      <c r="F92" s="40"/>
      <c r="G92" s="50" t="s">
        <v>113</v>
      </c>
      <c r="H92" s="51">
        <f>H93+H102+H111+H115+H119</f>
        <v>17475.5</v>
      </c>
      <c r="I92" s="51"/>
      <c r="J92" s="51">
        <f>J93+J102+J111+J115+J119</f>
        <v>1433.5000000000002</v>
      </c>
      <c r="K92" s="46"/>
      <c r="L92" s="94">
        <f t="shared" si="20"/>
        <v>8.2029126491373644E-2</v>
      </c>
    </row>
    <row r="93" spans="1:12">
      <c r="A93" s="36"/>
      <c r="B93" s="56" t="s">
        <v>150</v>
      </c>
      <c r="C93" s="48">
        <v>650</v>
      </c>
      <c r="D93" s="40" t="s">
        <v>149</v>
      </c>
      <c r="E93" s="40" t="s">
        <v>151</v>
      </c>
      <c r="F93" s="40"/>
      <c r="G93" s="50" t="s">
        <v>113</v>
      </c>
      <c r="H93" s="51">
        <f>H94+H98</f>
        <v>3286.7999999999997</v>
      </c>
      <c r="I93" s="51"/>
      <c r="J93" s="51">
        <f>J94+J98</f>
        <v>54.900000000000006</v>
      </c>
      <c r="K93" s="46"/>
      <c r="L93" s="94">
        <f t="shared" si="20"/>
        <v>1.6703176341730561E-2</v>
      </c>
    </row>
    <row r="94" spans="1:12" ht="35.25" customHeight="1">
      <c r="A94" s="36"/>
      <c r="B94" s="58" t="s">
        <v>152</v>
      </c>
      <c r="C94" s="48">
        <v>650</v>
      </c>
      <c r="D94" s="40" t="s">
        <v>149</v>
      </c>
      <c r="E94" s="40" t="s">
        <v>151</v>
      </c>
      <c r="F94" s="40" t="s">
        <v>283</v>
      </c>
      <c r="G94" s="50"/>
      <c r="H94" s="51">
        <f>H95</f>
        <v>2989.2</v>
      </c>
      <c r="I94" s="51"/>
      <c r="J94" s="51">
        <f>J95</f>
        <v>0</v>
      </c>
      <c r="K94" s="46"/>
      <c r="L94" s="94">
        <f t="shared" si="20"/>
        <v>0</v>
      </c>
    </row>
    <row r="95" spans="1:12" ht="13.5" customHeight="1">
      <c r="A95" s="36"/>
      <c r="B95" s="53" t="s">
        <v>134</v>
      </c>
      <c r="C95" s="48">
        <v>650</v>
      </c>
      <c r="D95" s="40" t="s">
        <v>149</v>
      </c>
      <c r="E95" s="40" t="s">
        <v>151</v>
      </c>
      <c r="F95" s="40" t="s">
        <v>283</v>
      </c>
      <c r="G95" s="50">
        <v>110</v>
      </c>
      <c r="H95" s="51">
        <f>H96+H97</f>
        <v>2989.2</v>
      </c>
      <c r="I95" s="51"/>
      <c r="J95" s="51">
        <f>J96+J97</f>
        <v>0</v>
      </c>
      <c r="K95" s="46"/>
      <c r="L95" s="94">
        <f t="shared" si="20"/>
        <v>0</v>
      </c>
    </row>
    <row r="96" spans="1:12">
      <c r="A96" s="36"/>
      <c r="B96" s="53" t="s">
        <v>266</v>
      </c>
      <c r="C96" s="48">
        <v>650</v>
      </c>
      <c r="D96" s="40" t="s">
        <v>149</v>
      </c>
      <c r="E96" s="40" t="s">
        <v>151</v>
      </c>
      <c r="F96" s="40" t="s">
        <v>283</v>
      </c>
      <c r="G96" s="50">
        <v>111</v>
      </c>
      <c r="H96" s="51">
        <v>2295.9</v>
      </c>
      <c r="I96" s="51"/>
      <c r="J96" s="46">
        <v>0</v>
      </c>
      <c r="K96" s="46"/>
      <c r="L96" s="94">
        <f t="shared" si="20"/>
        <v>0</v>
      </c>
    </row>
    <row r="97" spans="1:12" ht="29.25" customHeight="1">
      <c r="A97" s="36"/>
      <c r="B97" s="53" t="s">
        <v>268</v>
      </c>
      <c r="C97" s="48">
        <v>650</v>
      </c>
      <c r="D97" s="40" t="s">
        <v>149</v>
      </c>
      <c r="E97" s="40" t="s">
        <v>151</v>
      </c>
      <c r="F97" s="40" t="s">
        <v>283</v>
      </c>
      <c r="G97" s="50">
        <v>119</v>
      </c>
      <c r="H97" s="51">
        <v>693.3</v>
      </c>
      <c r="I97" s="51"/>
      <c r="J97" s="46">
        <v>0</v>
      </c>
      <c r="K97" s="46"/>
      <c r="L97" s="94">
        <f t="shared" si="20"/>
        <v>0</v>
      </c>
    </row>
    <row r="98" spans="1:12" ht="33.75" customHeight="1">
      <c r="A98" s="36"/>
      <c r="B98" s="53" t="s">
        <v>153</v>
      </c>
      <c r="C98" s="48">
        <v>650</v>
      </c>
      <c r="D98" s="40" t="s">
        <v>149</v>
      </c>
      <c r="E98" s="40" t="s">
        <v>151</v>
      </c>
      <c r="F98" s="40" t="s">
        <v>284</v>
      </c>
      <c r="G98" s="50"/>
      <c r="H98" s="51">
        <f>SUM(H100:H101)</f>
        <v>297.60000000000002</v>
      </c>
      <c r="I98" s="51"/>
      <c r="J98" s="51">
        <f>SUM(J100:J101)</f>
        <v>54.900000000000006</v>
      </c>
      <c r="K98" s="46"/>
      <c r="L98" s="94">
        <f t="shared" si="20"/>
        <v>0.18447580645161291</v>
      </c>
    </row>
    <row r="99" spans="1:12">
      <c r="A99" s="36"/>
      <c r="B99" s="53" t="s">
        <v>134</v>
      </c>
      <c r="C99" s="48">
        <v>650</v>
      </c>
      <c r="D99" s="40" t="s">
        <v>149</v>
      </c>
      <c r="E99" s="40" t="s">
        <v>151</v>
      </c>
      <c r="F99" s="40" t="s">
        <v>284</v>
      </c>
      <c r="G99" s="50">
        <v>110</v>
      </c>
      <c r="H99" s="51">
        <f>H100+H101</f>
        <v>297.60000000000002</v>
      </c>
      <c r="I99" s="51"/>
      <c r="J99" s="51">
        <f>J100+J101</f>
        <v>54.900000000000006</v>
      </c>
      <c r="K99" s="46"/>
      <c r="L99" s="94">
        <f t="shared" si="20"/>
        <v>0.18447580645161291</v>
      </c>
    </row>
    <row r="100" spans="1:12">
      <c r="A100" s="36"/>
      <c r="B100" s="53" t="s">
        <v>266</v>
      </c>
      <c r="C100" s="48">
        <v>650</v>
      </c>
      <c r="D100" s="40" t="s">
        <v>149</v>
      </c>
      <c r="E100" s="40" t="s">
        <v>151</v>
      </c>
      <c r="F100" s="40" t="s">
        <v>284</v>
      </c>
      <c r="G100" s="50">
        <v>111</v>
      </c>
      <c r="H100" s="51">
        <v>228.6</v>
      </c>
      <c r="I100" s="51"/>
      <c r="J100" s="46">
        <v>43.1</v>
      </c>
      <c r="K100" s="46"/>
      <c r="L100" s="94">
        <f t="shared" si="20"/>
        <v>0.18853893263342084</v>
      </c>
    </row>
    <row r="101" spans="1:12" ht="27" customHeight="1">
      <c r="A101" s="36"/>
      <c r="B101" s="53" t="s">
        <v>268</v>
      </c>
      <c r="C101" s="48">
        <v>650</v>
      </c>
      <c r="D101" s="40" t="s">
        <v>149</v>
      </c>
      <c r="E101" s="40" t="s">
        <v>151</v>
      </c>
      <c r="F101" s="40" t="s">
        <v>284</v>
      </c>
      <c r="G101" s="50">
        <v>119</v>
      </c>
      <c r="H101" s="51">
        <v>69</v>
      </c>
      <c r="I101" s="51"/>
      <c r="J101" s="46">
        <v>11.8</v>
      </c>
      <c r="K101" s="46"/>
      <c r="L101" s="94">
        <f t="shared" si="20"/>
        <v>0.17101449275362321</v>
      </c>
    </row>
    <row r="102" spans="1:12">
      <c r="A102" s="36"/>
      <c r="B102" s="56" t="s">
        <v>154</v>
      </c>
      <c r="C102" s="48">
        <v>650</v>
      </c>
      <c r="D102" s="40" t="s">
        <v>149</v>
      </c>
      <c r="E102" s="40" t="s">
        <v>155</v>
      </c>
      <c r="F102" s="40"/>
      <c r="G102" s="50" t="s">
        <v>113</v>
      </c>
      <c r="H102" s="51">
        <f>H103+H105+H108</f>
        <v>1741</v>
      </c>
      <c r="I102" s="51"/>
      <c r="J102" s="51">
        <f>J103+J105+J108</f>
        <v>0</v>
      </c>
      <c r="K102" s="46"/>
      <c r="L102" s="94">
        <f t="shared" si="20"/>
        <v>0</v>
      </c>
    </row>
    <row r="103" spans="1:12">
      <c r="A103" s="36"/>
      <c r="B103" s="58" t="s">
        <v>156</v>
      </c>
      <c r="C103" s="48">
        <v>650</v>
      </c>
      <c r="D103" s="40" t="s">
        <v>149</v>
      </c>
      <c r="E103" s="40" t="s">
        <v>155</v>
      </c>
      <c r="F103" s="40" t="s">
        <v>285</v>
      </c>
      <c r="G103" s="50"/>
      <c r="H103" s="51">
        <f>H104</f>
        <v>1473</v>
      </c>
      <c r="I103" s="51"/>
      <c r="J103" s="51">
        <f>J104</f>
        <v>0</v>
      </c>
      <c r="K103" s="46"/>
      <c r="L103" s="94">
        <f t="shared" si="20"/>
        <v>0</v>
      </c>
    </row>
    <row r="104" spans="1:12" ht="36">
      <c r="A104" s="36"/>
      <c r="B104" s="53" t="s">
        <v>157</v>
      </c>
      <c r="C104" s="48">
        <v>650</v>
      </c>
      <c r="D104" s="40" t="s">
        <v>149</v>
      </c>
      <c r="E104" s="40" t="s">
        <v>155</v>
      </c>
      <c r="F104" s="40" t="s">
        <v>285</v>
      </c>
      <c r="G104" s="50">
        <v>810</v>
      </c>
      <c r="H104" s="51">
        <v>1473</v>
      </c>
      <c r="I104" s="51"/>
      <c r="J104" s="46">
        <v>0</v>
      </c>
      <c r="K104" s="46"/>
      <c r="L104" s="94">
        <f t="shared" si="20"/>
        <v>0</v>
      </c>
    </row>
    <row r="105" spans="1:12" ht="48">
      <c r="A105" s="36"/>
      <c r="B105" s="58" t="s">
        <v>126</v>
      </c>
      <c r="C105" s="48">
        <v>650</v>
      </c>
      <c r="D105" s="40" t="s">
        <v>149</v>
      </c>
      <c r="E105" s="40" t="s">
        <v>155</v>
      </c>
      <c r="F105" s="40" t="s">
        <v>286</v>
      </c>
      <c r="G105" s="50"/>
      <c r="H105" s="51">
        <f>H106</f>
        <v>268</v>
      </c>
      <c r="I105" s="51"/>
      <c r="J105" s="51">
        <f>J106</f>
        <v>0</v>
      </c>
      <c r="K105" s="46"/>
      <c r="L105" s="94">
        <f t="shared" si="20"/>
        <v>0</v>
      </c>
    </row>
    <row r="106" spans="1:12">
      <c r="A106" s="36"/>
      <c r="B106" s="58" t="s">
        <v>127</v>
      </c>
      <c r="C106" s="48">
        <v>650</v>
      </c>
      <c r="D106" s="40" t="s">
        <v>149</v>
      </c>
      <c r="E106" s="40" t="s">
        <v>155</v>
      </c>
      <c r="F106" s="40" t="s">
        <v>286</v>
      </c>
      <c r="G106" s="50">
        <v>500</v>
      </c>
      <c r="H106" s="51">
        <f>H107</f>
        <v>268</v>
      </c>
      <c r="I106" s="51"/>
      <c r="J106" s="51">
        <f>J107</f>
        <v>0</v>
      </c>
      <c r="K106" s="46"/>
      <c r="L106" s="94">
        <f t="shared" si="20"/>
        <v>0</v>
      </c>
    </row>
    <row r="107" spans="1:12">
      <c r="A107" s="36"/>
      <c r="B107" s="53" t="s">
        <v>128</v>
      </c>
      <c r="C107" s="48">
        <v>650</v>
      </c>
      <c r="D107" s="40" t="s">
        <v>149</v>
      </c>
      <c r="E107" s="40" t="s">
        <v>155</v>
      </c>
      <c r="F107" s="40" t="s">
        <v>286</v>
      </c>
      <c r="G107" s="50">
        <v>540</v>
      </c>
      <c r="H107" s="51">
        <v>268</v>
      </c>
      <c r="I107" s="51"/>
      <c r="J107" s="46">
        <v>0</v>
      </c>
      <c r="K107" s="46"/>
      <c r="L107" s="94">
        <f t="shared" si="20"/>
        <v>0</v>
      </c>
    </row>
    <row r="108" spans="1:12" ht="24" hidden="1">
      <c r="A108" s="36"/>
      <c r="B108" s="88" t="s">
        <v>135</v>
      </c>
      <c r="C108" s="77">
        <v>650</v>
      </c>
      <c r="D108" s="89" t="s">
        <v>149</v>
      </c>
      <c r="E108" s="89" t="s">
        <v>155</v>
      </c>
      <c r="F108" s="89" t="s">
        <v>287</v>
      </c>
      <c r="G108" s="80"/>
      <c r="H108" s="81">
        <f>H109</f>
        <v>0</v>
      </c>
      <c r="I108" s="81"/>
    </row>
    <row r="109" spans="1:12" ht="24" hidden="1">
      <c r="A109" s="36"/>
      <c r="B109" s="53" t="s">
        <v>120</v>
      </c>
      <c r="C109" s="48">
        <v>650</v>
      </c>
      <c r="D109" s="40" t="s">
        <v>149</v>
      </c>
      <c r="E109" s="40" t="s">
        <v>155</v>
      </c>
      <c r="F109" s="40" t="s">
        <v>287</v>
      </c>
      <c r="G109" s="50">
        <v>240</v>
      </c>
      <c r="H109" s="51">
        <f>H110</f>
        <v>0</v>
      </c>
      <c r="I109" s="51"/>
    </row>
    <row r="110" spans="1:12" hidden="1">
      <c r="A110" s="36"/>
      <c r="B110" s="69" t="s">
        <v>255</v>
      </c>
      <c r="C110" s="70">
        <v>650</v>
      </c>
      <c r="D110" s="75" t="s">
        <v>149</v>
      </c>
      <c r="E110" s="75" t="s">
        <v>155</v>
      </c>
      <c r="F110" s="75" t="s">
        <v>287</v>
      </c>
      <c r="G110" s="73">
        <v>244</v>
      </c>
      <c r="H110" s="74">
        <v>0</v>
      </c>
      <c r="I110" s="74"/>
    </row>
    <row r="111" spans="1:12">
      <c r="A111" s="36"/>
      <c r="B111" s="56" t="s">
        <v>158</v>
      </c>
      <c r="C111" s="48">
        <v>650</v>
      </c>
      <c r="D111" s="40" t="s">
        <v>149</v>
      </c>
      <c r="E111" s="40" t="s">
        <v>159</v>
      </c>
      <c r="F111" s="40"/>
      <c r="G111" s="50" t="s">
        <v>113</v>
      </c>
      <c r="H111" s="51">
        <f>H112</f>
        <v>9885.7000000000007</v>
      </c>
      <c r="I111" s="51"/>
      <c r="J111" s="51">
        <f>J112</f>
        <v>1229.7</v>
      </c>
      <c r="K111" s="46"/>
      <c r="L111" s="94">
        <f t="shared" ref="L111:L130" si="21">J111/H111</f>
        <v>0.12439179825404371</v>
      </c>
    </row>
    <row r="112" spans="1:12" ht="24">
      <c r="A112" s="36"/>
      <c r="B112" s="53" t="s">
        <v>135</v>
      </c>
      <c r="C112" s="48">
        <v>650</v>
      </c>
      <c r="D112" s="40" t="s">
        <v>149</v>
      </c>
      <c r="E112" s="40" t="s">
        <v>159</v>
      </c>
      <c r="F112" s="40" t="s">
        <v>288</v>
      </c>
      <c r="G112" s="50"/>
      <c r="H112" s="51">
        <f>H113</f>
        <v>9885.7000000000007</v>
      </c>
      <c r="I112" s="51"/>
      <c r="J112" s="51">
        <f>J113</f>
        <v>1229.7</v>
      </c>
      <c r="K112" s="46"/>
      <c r="L112" s="94">
        <f t="shared" si="21"/>
        <v>0.12439179825404371</v>
      </c>
    </row>
    <row r="113" spans="1:12" ht="24">
      <c r="A113" s="36"/>
      <c r="B113" s="53" t="s">
        <v>120</v>
      </c>
      <c r="C113" s="48">
        <v>650</v>
      </c>
      <c r="D113" s="40" t="s">
        <v>149</v>
      </c>
      <c r="E113" s="40" t="s">
        <v>159</v>
      </c>
      <c r="F113" s="40" t="s">
        <v>288</v>
      </c>
      <c r="G113" s="50">
        <v>240</v>
      </c>
      <c r="H113" s="51">
        <f>H114</f>
        <v>9885.7000000000007</v>
      </c>
      <c r="I113" s="51"/>
      <c r="J113" s="51">
        <f>J114</f>
        <v>1229.7</v>
      </c>
      <c r="K113" s="46"/>
      <c r="L113" s="94">
        <f t="shared" si="21"/>
        <v>0.12439179825404371</v>
      </c>
    </row>
    <row r="114" spans="1:12">
      <c r="A114" s="36"/>
      <c r="B114" s="53" t="s">
        <v>255</v>
      </c>
      <c r="C114" s="48">
        <v>650</v>
      </c>
      <c r="D114" s="40" t="s">
        <v>149</v>
      </c>
      <c r="E114" s="40" t="s">
        <v>159</v>
      </c>
      <c r="F114" s="40" t="s">
        <v>288</v>
      </c>
      <c r="G114" s="50">
        <v>244</v>
      </c>
      <c r="H114" s="51">
        <v>9885.7000000000007</v>
      </c>
      <c r="I114" s="51"/>
      <c r="J114" s="46">
        <v>1229.7</v>
      </c>
      <c r="K114" s="46"/>
      <c r="L114" s="94">
        <f t="shared" si="21"/>
        <v>0.12439179825404371</v>
      </c>
    </row>
    <row r="115" spans="1:12">
      <c r="A115" s="36"/>
      <c r="B115" s="56" t="s">
        <v>160</v>
      </c>
      <c r="C115" s="48">
        <v>650</v>
      </c>
      <c r="D115" s="40" t="s">
        <v>149</v>
      </c>
      <c r="E115" s="40" t="s">
        <v>161</v>
      </c>
      <c r="F115" s="40"/>
      <c r="G115" s="50" t="s">
        <v>113</v>
      </c>
      <c r="H115" s="51">
        <f>H116</f>
        <v>562</v>
      </c>
      <c r="I115" s="51"/>
      <c r="J115" s="51">
        <f>J116</f>
        <v>88.9</v>
      </c>
      <c r="K115" s="46"/>
      <c r="L115" s="94">
        <f t="shared" si="21"/>
        <v>0.15818505338078293</v>
      </c>
    </row>
    <row r="116" spans="1:12">
      <c r="A116" s="36"/>
      <c r="B116" s="58" t="s">
        <v>162</v>
      </c>
      <c r="C116" s="48">
        <v>650</v>
      </c>
      <c r="D116" s="40" t="s">
        <v>149</v>
      </c>
      <c r="E116" s="40" t="s">
        <v>161</v>
      </c>
      <c r="F116" s="40" t="s">
        <v>289</v>
      </c>
      <c r="G116" s="46"/>
      <c r="H116" s="51">
        <f>H117</f>
        <v>562</v>
      </c>
      <c r="I116" s="51"/>
      <c r="J116" s="51">
        <f>J117</f>
        <v>88.9</v>
      </c>
      <c r="K116" s="46"/>
      <c r="L116" s="94">
        <f t="shared" si="21"/>
        <v>0.15818505338078293</v>
      </c>
    </row>
    <row r="117" spans="1:12" ht="24">
      <c r="A117" s="36"/>
      <c r="B117" s="53" t="s">
        <v>120</v>
      </c>
      <c r="C117" s="48">
        <v>650</v>
      </c>
      <c r="D117" s="40" t="s">
        <v>149</v>
      </c>
      <c r="E117" s="40" t="s">
        <v>161</v>
      </c>
      <c r="F117" s="40" t="s">
        <v>289</v>
      </c>
      <c r="G117" s="50">
        <v>240</v>
      </c>
      <c r="H117" s="51">
        <f>H118</f>
        <v>562</v>
      </c>
      <c r="I117" s="51"/>
      <c r="J117" s="51">
        <f>J118</f>
        <v>88.9</v>
      </c>
      <c r="K117" s="46"/>
      <c r="L117" s="94">
        <f t="shared" si="21"/>
        <v>0.15818505338078293</v>
      </c>
    </row>
    <row r="118" spans="1:12">
      <c r="A118" s="36"/>
      <c r="B118" s="53" t="s">
        <v>255</v>
      </c>
      <c r="C118" s="48">
        <v>650</v>
      </c>
      <c r="D118" s="40" t="s">
        <v>149</v>
      </c>
      <c r="E118" s="40" t="s">
        <v>161</v>
      </c>
      <c r="F118" s="40" t="s">
        <v>289</v>
      </c>
      <c r="G118" s="50">
        <v>244</v>
      </c>
      <c r="H118" s="51">
        <v>562</v>
      </c>
      <c r="I118" s="51"/>
      <c r="J118" s="46">
        <v>88.9</v>
      </c>
      <c r="K118" s="46"/>
      <c r="L118" s="94">
        <f t="shared" si="21"/>
        <v>0.15818505338078293</v>
      </c>
    </row>
    <row r="119" spans="1:12">
      <c r="A119" s="36"/>
      <c r="B119" s="53" t="s">
        <v>290</v>
      </c>
      <c r="C119" s="48">
        <v>650</v>
      </c>
      <c r="D119" s="40" t="s">
        <v>149</v>
      </c>
      <c r="E119" s="40" t="s">
        <v>291</v>
      </c>
      <c r="F119" s="40"/>
      <c r="G119" s="50"/>
      <c r="H119" s="51">
        <f>H120+H123</f>
        <v>2000</v>
      </c>
      <c r="I119" s="51">
        <f t="shared" ref="I119:J119" si="22">I120+I123</f>
        <v>0</v>
      </c>
      <c r="J119" s="51">
        <f t="shared" si="22"/>
        <v>60</v>
      </c>
      <c r="K119" s="46"/>
      <c r="L119" s="94">
        <f t="shared" si="21"/>
        <v>0.03</v>
      </c>
    </row>
    <row r="120" spans="1:12" ht="48">
      <c r="A120" s="36"/>
      <c r="B120" s="53" t="s">
        <v>292</v>
      </c>
      <c r="C120" s="48">
        <v>650</v>
      </c>
      <c r="D120" s="40" t="s">
        <v>149</v>
      </c>
      <c r="E120" s="40" t="s">
        <v>291</v>
      </c>
      <c r="F120" s="40" t="s">
        <v>293</v>
      </c>
      <c r="G120" s="50"/>
      <c r="H120" s="51">
        <f>H121</f>
        <v>1940</v>
      </c>
      <c r="I120" s="51"/>
      <c r="J120" s="51">
        <f>J121</f>
        <v>0</v>
      </c>
      <c r="K120" s="46"/>
      <c r="L120" s="94">
        <f t="shared" si="21"/>
        <v>0</v>
      </c>
    </row>
    <row r="121" spans="1:12">
      <c r="A121" s="36"/>
      <c r="B121" s="53" t="s">
        <v>127</v>
      </c>
      <c r="C121" s="48">
        <v>650</v>
      </c>
      <c r="D121" s="40" t="s">
        <v>149</v>
      </c>
      <c r="E121" s="40" t="s">
        <v>291</v>
      </c>
      <c r="F121" s="40" t="s">
        <v>293</v>
      </c>
      <c r="G121" s="50">
        <v>500</v>
      </c>
      <c r="H121" s="51">
        <f>H122</f>
        <v>1940</v>
      </c>
      <c r="I121" s="51"/>
      <c r="J121" s="51">
        <f>J122</f>
        <v>0</v>
      </c>
      <c r="K121" s="46"/>
      <c r="L121" s="94">
        <f t="shared" si="21"/>
        <v>0</v>
      </c>
    </row>
    <row r="122" spans="1:12">
      <c r="A122" s="36"/>
      <c r="B122" s="53" t="s">
        <v>262</v>
      </c>
      <c r="C122" s="48">
        <v>650</v>
      </c>
      <c r="D122" s="40" t="s">
        <v>149</v>
      </c>
      <c r="E122" s="40" t="s">
        <v>291</v>
      </c>
      <c r="F122" s="40" t="s">
        <v>293</v>
      </c>
      <c r="G122" s="50">
        <v>540</v>
      </c>
      <c r="H122" s="51">
        <v>1940</v>
      </c>
      <c r="I122" s="51"/>
      <c r="J122" s="46">
        <v>0</v>
      </c>
      <c r="K122" s="46"/>
      <c r="L122" s="94">
        <f t="shared" si="21"/>
        <v>0</v>
      </c>
    </row>
    <row r="123" spans="1:12" ht="60">
      <c r="A123" s="36"/>
      <c r="B123" s="58" t="s">
        <v>294</v>
      </c>
      <c r="C123" s="48">
        <v>650</v>
      </c>
      <c r="D123" s="40" t="s">
        <v>149</v>
      </c>
      <c r="E123" s="40" t="s">
        <v>291</v>
      </c>
      <c r="F123" s="40" t="s">
        <v>295</v>
      </c>
      <c r="G123" s="50"/>
      <c r="H123" s="51">
        <f>H124</f>
        <v>60</v>
      </c>
      <c r="I123" s="51"/>
      <c r="J123" s="51">
        <f>J124</f>
        <v>60</v>
      </c>
      <c r="K123" s="46"/>
      <c r="L123" s="94">
        <f t="shared" si="21"/>
        <v>1</v>
      </c>
    </row>
    <row r="124" spans="1:12">
      <c r="A124" s="36"/>
      <c r="B124" s="53" t="s">
        <v>127</v>
      </c>
      <c r="C124" s="48">
        <v>650</v>
      </c>
      <c r="D124" s="40" t="s">
        <v>149</v>
      </c>
      <c r="E124" s="40" t="s">
        <v>291</v>
      </c>
      <c r="F124" s="40" t="s">
        <v>295</v>
      </c>
      <c r="G124" s="50">
        <v>500</v>
      </c>
      <c r="H124" s="51">
        <f>H125</f>
        <v>60</v>
      </c>
      <c r="I124" s="51"/>
      <c r="J124" s="51">
        <f>J125</f>
        <v>60</v>
      </c>
      <c r="K124" s="46"/>
      <c r="L124" s="94">
        <f t="shared" si="21"/>
        <v>1</v>
      </c>
    </row>
    <row r="125" spans="1:12">
      <c r="A125" s="36"/>
      <c r="B125" s="53" t="s">
        <v>262</v>
      </c>
      <c r="C125" s="48">
        <v>650</v>
      </c>
      <c r="D125" s="40" t="s">
        <v>149</v>
      </c>
      <c r="E125" s="40" t="s">
        <v>291</v>
      </c>
      <c r="F125" s="40" t="s">
        <v>295</v>
      </c>
      <c r="G125" s="50">
        <v>540</v>
      </c>
      <c r="H125" s="51">
        <v>60</v>
      </c>
      <c r="I125" s="51"/>
      <c r="J125" s="46">
        <v>60</v>
      </c>
      <c r="K125" s="46"/>
      <c r="L125" s="94">
        <f t="shared" si="21"/>
        <v>1</v>
      </c>
    </row>
    <row r="126" spans="1:12">
      <c r="A126" s="36"/>
      <c r="B126" s="56" t="s">
        <v>163</v>
      </c>
      <c r="C126" s="48">
        <v>650</v>
      </c>
      <c r="D126" s="40" t="s">
        <v>164</v>
      </c>
      <c r="E126" s="40" t="s">
        <v>112</v>
      </c>
      <c r="F126" s="40"/>
      <c r="G126" s="50"/>
      <c r="H126" s="51">
        <f>H127+H137+H154</f>
        <v>37865.9</v>
      </c>
      <c r="I126" s="51"/>
      <c r="J126" s="51">
        <f>J127+J137+J154</f>
        <v>2192</v>
      </c>
      <c r="K126" s="46"/>
      <c r="L126" s="94">
        <f t="shared" si="21"/>
        <v>5.7888495981872873E-2</v>
      </c>
    </row>
    <row r="127" spans="1:12">
      <c r="A127" s="36"/>
      <c r="B127" s="56" t="s">
        <v>165</v>
      </c>
      <c r="C127" s="48">
        <v>650</v>
      </c>
      <c r="D127" s="40" t="s">
        <v>164</v>
      </c>
      <c r="E127" s="40" t="s">
        <v>151</v>
      </c>
      <c r="F127" s="40"/>
      <c r="G127" s="50"/>
      <c r="H127" s="51">
        <f>H131+H133+H128</f>
        <v>2634.4</v>
      </c>
      <c r="I127" s="51"/>
      <c r="J127" s="51">
        <f>J131+J133+J128</f>
        <v>274</v>
      </c>
      <c r="K127" s="46"/>
      <c r="L127" s="94">
        <f t="shared" si="21"/>
        <v>0.10400850288490737</v>
      </c>
    </row>
    <row r="128" spans="1:12" ht="24">
      <c r="A128" s="36"/>
      <c r="B128" s="53" t="s">
        <v>135</v>
      </c>
      <c r="C128" s="48">
        <v>650</v>
      </c>
      <c r="D128" s="40" t="s">
        <v>164</v>
      </c>
      <c r="E128" s="40" t="s">
        <v>151</v>
      </c>
      <c r="F128" s="40" t="s">
        <v>296</v>
      </c>
      <c r="G128" s="50"/>
      <c r="H128" s="51">
        <f>H129</f>
        <v>500</v>
      </c>
      <c r="I128" s="51"/>
      <c r="J128" s="51">
        <f>J129</f>
        <v>12.5</v>
      </c>
      <c r="K128" s="46"/>
      <c r="L128" s="94">
        <f t="shared" si="21"/>
        <v>2.5000000000000001E-2</v>
      </c>
    </row>
    <row r="129" spans="1:12" ht="24">
      <c r="A129" s="36"/>
      <c r="B129" s="53" t="s">
        <v>120</v>
      </c>
      <c r="C129" s="48">
        <v>650</v>
      </c>
      <c r="D129" s="40" t="s">
        <v>164</v>
      </c>
      <c r="E129" s="40" t="s">
        <v>151</v>
      </c>
      <c r="F129" s="40" t="s">
        <v>296</v>
      </c>
      <c r="G129" s="50">
        <v>240</v>
      </c>
      <c r="H129" s="51">
        <f>H130</f>
        <v>500</v>
      </c>
      <c r="I129" s="51"/>
      <c r="J129" s="51">
        <f>J130</f>
        <v>12.5</v>
      </c>
      <c r="K129" s="46"/>
      <c r="L129" s="94">
        <f t="shared" si="21"/>
        <v>2.5000000000000001E-2</v>
      </c>
    </row>
    <row r="130" spans="1:12">
      <c r="A130" s="36"/>
      <c r="B130" s="53" t="s">
        <v>255</v>
      </c>
      <c r="C130" s="48">
        <v>650</v>
      </c>
      <c r="D130" s="40" t="s">
        <v>164</v>
      </c>
      <c r="E130" s="40" t="s">
        <v>151</v>
      </c>
      <c r="F130" s="40" t="s">
        <v>296</v>
      </c>
      <c r="G130" s="50">
        <v>244</v>
      </c>
      <c r="H130" s="51">
        <v>500</v>
      </c>
      <c r="I130" s="51"/>
      <c r="J130" s="46">
        <v>12.5</v>
      </c>
      <c r="K130" s="46"/>
      <c r="L130" s="94">
        <f t="shared" si="21"/>
        <v>2.5000000000000001E-2</v>
      </c>
    </row>
    <row r="131" spans="1:12" ht="24" hidden="1">
      <c r="A131" s="36"/>
      <c r="B131" s="90" t="s">
        <v>166</v>
      </c>
      <c r="C131" s="77">
        <v>650</v>
      </c>
      <c r="D131" s="89" t="s">
        <v>164</v>
      </c>
      <c r="E131" s="89" t="s">
        <v>151</v>
      </c>
      <c r="F131" s="89" t="s">
        <v>297</v>
      </c>
      <c r="G131" s="81"/>
      <c r="H131" s="81">
        <f>H132</f>
        <v>0</v>
      </c>
      <c r="I131" s="81"/>
    </row>
    <row r="132" spans="1:12" ht="24" hidden="1">
      <c r="A132" s="36"/>
      <c r="B132" s="69" t="s">
        <v>167</v>
      </c>
      <c r="C132" s="70">
        <v>650</v>
      </c>
      <c r="D132" s="75" t="s">
        <v>164</v>
      </c>
      <c r="E132" s="75" t="s">
        <v>151</v>
      </c>
      <c r="F132" s="75" t="s">
        <v>297</v>
      </c>
      <c r="G132" s="73">
        <v>630</v>
      </c>
      <c r="H132" s="74">
        <v>0</v>
      </c>
      <c r="I132" s="74"/>
    </row>
    <row r="133" spans="1:12" ht="24">
      <c r="A133" s="36"/>
      <c r="B133" s="58" t="s">
        <v>135</v>
      </c>
      <c r="C133" s="48">
        <v>650</v>
      </c>
      <c r="D133" s="40" t="s">
        <v>164</v>
      </c>
      <c r="E133" s="40" t="s">
        <v>151</v>
      </c>
      <c r="F133" s="40" t="s">
        <v>298</v>
      </c>
      <c r="G133" s="50"/>
      <c r="H133" s="51">
        <f>H134</f>
        <v>2134.4</v>
      </c>
      <c r="I133" s="51"/>
      <c r="J133" s="51">
        <f>J134</f>
        <v>261.5</v>
      </c>
      <c r="K133" s="46"/>
      <c r="L133" s="94">
        <f t="shared" ref="L133:L139" si="23">J133/H133</f>
        <v>0.12251686656671663</v>
      </c>
    </row>
    <row r="134" spans="1:12" ht="24">
      <c r="A134" s="36"/>
      <c r="B134" s="53" t="s">
        <v>120</v>
      </c>
      <c r="C134" s="48">
        <v>650</v>
      </c>
      <c r="D134" s="40" t="s">
        <v>164</v>
      </c>
      <c r="E134" s="40" t="s">
        <v>151</v>
      </c>
      <c r="F134" s="40" t="s">
        <v>298</v>
      </c>
      <c r="G134" s="50">
        <v>240</v>
      </c>
      <c r="H134" s="51">
        <f>SUM(H135:H136)</f>
        <v>2134.4</v>
      </c>
      <c r="I134" s="51"/>
      <c r="J134" s="51">
        <f>SUM(J135:J136)</f>
        <v>261.5</v>
      </c>
      <c r="K134" s="46"/>
      <c r="L134" s="94">
        <f t="shared" si="23"/>
        <v>0.12251686656671663</v>
      </c>
    </row>
    <row r="135" spans="1:12" ht="24">
      <c r="A135" s="36"/>
      <c r="B135" s="53" t="s">
        <v>269</v>
      </c>
      <c r="C135" s="48">
        <v>650</v>
      </c>
      <c r="D135" s="40" t="s">
        <v>164</v>
      </c>
      <c r="E135" s="40" t="s">
        <v>151</v>
      </c>
      <c r="F135" s="40" t="s">
        <v>298</v>
      </c>
      <c r="G135" s="50">
        <v>243</v>
      </c>
      <c r="H135" s="51">
        <v>830.7</v>
      </c>
      <c r="I135" s="51"/>
      <c r="J135" s="46">
        <v>0</v>
      </c>
      <c r="K135" s="46"/>
      <c r="L135" s="94">
        <f t="shared" si="23"/>
        <v>0</v>
      </c>
    </row>
    <row r="136" spans="1:12">
      <c r="A136" s="36"/>
      <c r="B136" s="53" t="s">
        <v>255</v>
      </c>
      <c r="C136" s="48">
        <v>650</v>
      </c>
      <c r="D136" s="40" t="s">
        <v>164</v>
      </c>
      <c r="E136" s="40" t="s">
        <v>151</v>
      </c>
      <c r="F136" s="40" t="s">
        <v>298</v>
      </c>
      <c r="G136" s="50">
        <v>244</v>
      </c>
      <c r="H136" s="51">
        <v>1303.7</v>
      </c>
      <c r="I136" s="51"/>
      <c r="J136" s="46">
        <v>261.5</v>
      </c>
      <c r="K136" s="46"/>
      <c r="L136" s="94">
        <f t="shared" si="23"/>
        <v>0.20058295620158012</v>
      </c>
    </row>
    <row r="137" spans="1:12">
      <c r="A137" s="36"/>
      <c r="B137" s="56" t="s">
        <v>168</v>
      </c>
      <c r="C137" s="48">
        <v>650</v>
      </c>
      <c r="D137" s="40" t="s">
        <v>164</v>
      </c>
      <c r="E137" s="40" t="s">
        <v>169</v>
      </c>
      <c r="F137" s="40"/>
      <c r="G137" s="50"/>
      <c r="H137" s="51">
        <f>H138+H145+H148+H151</f>
        <v>29639.5</v>
      </c>
      <c r="I137" s="51"/>
      <c r="J137" s="51">
        <f>J138+J145+J148+J151</f>
        <v>0</v>
      </c>
      <c r="K137" s="46"/>
      <c r="L137" s="94">
        <f t="shared" si="23"/>
        <v>0</v>
      </c>
    </row>
    <row r="138" spans="1:12" ht="24">
      <c r="A138" s="36"/>
      <c r="B138" s="56" t="s">
        <v>135</v>
      </c>
      <c r="C138" s="48">
        <v>650</v>
      </c>
      <c r="D138" s="48" t="s">
        <v>164</v>
      </c>
      <c r="E138" s="40" t="s">
        <v>169</v>
      </c>
      <c r="F138" s="40" t="s">
        <v>299</v>
      </c>
      <c r="G138" s="50"/>
      <c r="H138" s="51">
        <f>H139+H142</f>
        <v>3531.1000000000004</v>
      </c>
      <c r="I138" s="51"/>
      <c r="J138" s="51">
        <f>J139+J142</f>
        <v>0</v>
      </c>
      <c r="K138" s="46"/>
      <c r="L138" s="94">
        <f t="shared" si="23"/>
        <v>0</v>
      </c>
    </row>
    <row r="139" spans="1:12" ht="24">
      <c r="A139" s="36"/>
      <c r="B139" s="53" t="s">
        <v>120</v>
      </c>
      <c r="C139" s="48">
        <v>650</v>
      </c>
      <c r="D139" s="40" t="s">
        <v>164</v>
      </c>
      <c r="E139" s="40" t="s">
        <v>169</v>
      </c>
      <c r="F139" s="40" t="s">
        <v>299</v>
      </c>
      <c r="G139" s="50">
        <v>240</v>
      </c>
      <c r="H139" s="51">
        <f>SUM(H140:H141)</f>
        <v>2202.9</v>
      </c>
      <c r="I139" s="51"/>
      <c r="J139" s="51">
        <f>SUM(J140:J141)</f>
        <v>0</v>
      </c>
      <c r="K139" s="46"/>
      <c r="L139" s="94">
        <f t="shared" si="23"/>
        <v>0</v>
      </c>
    </row>
    <row r="140" spans="1:12" ht="24" hidden="1">
      <c r="A140" s="36"/>
      <c r="B140" s="82" t="s">
        <v>269</v>
      </c>
      <c r="C140" s="83">
        <v>650</v>
      </c>
      <c r="D140" s="85" t="s">
        <v>164</v>
      </c>
      <c r="E140" s="85" t="s">
        <v>169</v>
      </c>
      <c r="F140" s="85" t="s">
        <v>299</v>
      </c>
      <c r="G140" s="86">
        <v>243</v>
      </c>
      <c r="H140" s="87">
        <v>0</v>
      </c>
      <c r="I140" s="87"/>
    </row>
    <row r="141" spans="1:12">
      <c r="A141" s="36"/>
      <c r="B141" s="53" t="s">
        <v>255</v>
      </c>
      <c r="C141" s="48">
        <v>650</v>
      </c>
      <c r="D141" s="40" t="s">
        <v>164</v>
      </c>
      <c r="E141" s="40" t="s">
        <v>169</v>
      </c>
      <c r="F141" s="40" t="s">
        <v>299</v>
      </c>
      <c r="G141" s="50">
        <v>244</v>
      </c>
      <c r="H141" s="51">
        <v>2202.9</v>
      </c>
      <c r="I141" s="51"/>
      <c r="J141" s="46">
        <v>0</v>
      </c>
      <c r="K141" s="46"/>
      <c r="L141" s="94">
        <f t="shared" ref="L141:L163" si="24">J141/H141</f>
        <v>0</v>
      </c>
    </row>
    <row r="142" spans="1:12">
      <c r="A142" s="36"/>
      <c r="B142" s="53" t="s">
        <v>122</v>
      </c>
      <c r="C142" s="48">
        <v>650</v>
      </c>
      <c r="D142" s="40" t="s">
        <v>164</v>
      </c>
      <c r="E142" s="40" t="s">
        <v>169</v>
      </c>
      <c r="F142" s="40" t="s">
        <v>299</v>
      </c>
      <c r="G142" s="50">
        <v>800</v>
      </c>
      <c r="H142" s="51">
        <f>H143</f>
        <v>1328.2</v>
      </c>
      <c r="I142" s="51">
        <f t="shared" ref="I142:J143" si="25">I143</f>
        <v>0</v>
      </c>
      <c r="J142" s="51">
        <f t="shared" si="25"/>
        <v>0</v>
      </c>
      <c r="K142" s="46"/>
      <c r="L142" s="94">
        <f t="shared" si="24"/>
        <v>0</v>
      </c>
    </row>
    <row r="143" spans="1:12" ht="36">
      <c r="A143" s="36"/>
      <c r="B143" s="53" t="s">
        <v>157</v>
      </c>
      <c r="C143" s="48">
        <v>650</v>
      </c>
      <c r="D143" s="40" t="s">
        <v>164</v>
      </c>
      <c r="E143" s="40" t="s">
        <v>169</v>
      </c>
      <c r="F143" s="40" t="s">
        <v>299</v>
      </c>
      <c r="G143" s="50">
        <v>810</v>
      </c>
      <c r="H143" s="51">
        <f>H144</f>
        <v>1328.2</v>
      </c>
      <c r="I143" s="51">
        <f t="shared" si="25"/>
        <v>0</v>
      </c>
      <c r="J143" s="51">
        <f t="shared" si="25"/>
        <v>0</v>
      </c>
      <c r="K143" s="46"/>
      <c r="L143" s="94">
        <f t="shared" si="24"/>
        <v>0</v>
      </c>
    </row>
    <row r="144" spans="1:12" ht="48">
      <c r="A144" s="36"/>
      <c r="B144" s="53" t="s">
        <v>300</v>
      </c>
      <c r="C144" s="48">
        <v>650</v>
      </c>
      <c r="D144" s="40" t="s">
        <v>164</v>
      </c>
      <c r="E144" s="40" t="s">
        <v>169</v>
      </c>
      <c r="F144" s="40" t="s">
        <v>299</v>
      </c>
      <c r="G144" s="50">
        <v>811</v>
      </c>
      <c r="H144" s="51">
        <v>1328.2</v>
      </c>
      <c r="I144" s="51"/>
      <c r="J144" s="46">
        <v>0</v>
      </c>
      <c r="K144" s="46"/>
      <c r="L144" s="94">
        <f t="shared" si="24"/>
        <v>0</v>
      </c>
    </row>
    <row r="145" spans="1:12" ht="48">
      <c r="A145" s="36"/>
      <c r="B145" s="53" t="s">
        <v>126</v>
      </c>
      <c r="C145" s="48">
        <v>650</v>
      </c>
      <c r="D145" s="40" t="s">
        <v>164</v>
      </c>
      <c r="E145" s="40" t="s">
        <v>169</v>
      </c>
      <c r="F145" s="40" t="s">
        <v>301</v>
      </c>
      <c r="G145" s="50"/>
      <c r="H145" s="51">
        <f>H146</f>
        <v>3487.4</v>
      </c>
      <c r="I145" s="51"/>
      <c r="J145" s="51">
        <f>J146</f>
        <v>0</v>
      </c>
      <c r="K145" s="46"/>
      <c r="L145" s="94">
        <f t="shared" si="24"/>
        <v>0</v>
      </c>
    </row>
    <row r="146" spans="1:12">
      <c r="A146" s="36"/>
      <c r="B146" s="53" t="s">
        <v>127</v>
      </c>
      <c r="C146" s="48">
        <v>650</v>
      </c>
      <c r="D146" s="40" t="s">
        <v>164</v>
      </c>
      <c r="E146" s="40" t="s">
        <v>169</v>
      </c>
      <c r="F146" s="40" t="s">
        <v>301</v>
      </c>
      <c r="G146" s="50">
        <v>500</v>
      </c>
      <c r="H146" s="51">
        <f>H147</f>
        <v>3487.4</v>
      </c>
      <c r="I146" s="51"/>
      <c r="J146" s="51">
        <f>J147</f>
        <v>0</v>
      </c>
      <c r="K146" s="46"/>
      <c r="L146" s="94">
        <f t="shared" si="24"/>
        <v>0</v>
      </c>
    </row>
    <row r="147" spans="1:12">
      <c r="A147" s="36"/>
      <c r="B147" s="53" t="s">
        <v>262</v>
      </c>
      <c r="C147" s="48">
        <v>650</v>
      </c>
      <c r="D147" s="40" t="s">
        <v>164</v>
      </c>
      <c r="E147" s="40" t="s">
        <v>169</v>
      </c>
      <c r="F147" s="40" t="s">
        <v>301</v>
      </c>
      <c r="G147" s="50">
        <v>540</v>
      </c>
      <c r="H147" s="51">
        <v>3487.4</v>
      </c>
      <c r="I147" s="51"/>
      <c r="J147" s="46"/>
      <c r="K147" s="46"/>
      <c r="L147" s="94">
        <f t="shared" si="24"/>
        <v>0</v>
      </c>
    </row>
    <row r="148" spans="1:12" ht="68.25" customHeight="1">
      <c r="A148" s="36"/>
      <c r="B148" s="53" t="s">
        <v>302</v>
      </c>
      <c r="C148" s="48">
        <v>650</v>
      </c>
      <c r="D148" s="40" t="s">
        <v>164</v>
      </c>
      <c r="E148" s="40" t="s">
        <v>169</v>
      </c>
      <c r="F148" s="40" t="s">
        <v>303</v>
      </c>
      <c r="G148" s="50"/>
      <c r="H148" s="51">
        <f>H149</f>
        <v>2262.1</v>
      </c>
      <c r="I148" s="51"/>
      <c r="J148" s="51">
        <f>J149</f>
        <v>0</v>
      </c>
      <c r="K148" s="46"/>
      <c r="L148" s="94">
        <f t="shared" si="24"/>
        <v>0</v>
      </c>
    </row>
    <row r="149" spans="1:12">
      <c r="A149" s="36"/>
      <c r="B149" s="53" t="s">
        <v>127</v>
      </c>
      <c r="C149" s="48">
        <v>650</v>
      </c>
      <c r="D149" s="40" t="s">
        <v>164</v>
      </c>
      <c r="E149" s="40" t="s">
        <v>169</v>
      </c>
      <c r="F149" s="40" t="s">
        <v>303</v>
      </c>
      <c r="G149" s="50">
        <v>500</v>
      </c>
      <c r="H149" s="51">
        <f>H150</f>
        <v>2262.1</v>
      </c>
      <c r="I149" s="51"/>
      <c r="J149" s="51">
        <f>J150</f>
        <v>0</v>
      </c>
      <c r="K149" s="46"/>
      <c r="L149" s="94">
        <f t="shared" si="24"/>
        <v>0</v>
      </c>
    </row>
    <row r="150" spans="1:12">
      <c r="A150" s="36"/>
      <c r="B150" s="53" t="s">
        <v>262</v>
      </c>
      <c r="C150" s="48">
        <v>650</v>
      </c>
      <c r="D150" s="40" t="s">
        <v>164</v>
      </c>
      <c r="E150" s="40" t="s">
        <v>169</v>
      </c>
      <c r="F150" s="40" t="s">
        <v>303</v>
      </c>
      <c r="G150" s="50">
        <v>540</v>
      </c>
      <c r="H150" s="51">
        <v>2262.1</v>
      </c>
      <c r="I150" s="51"/>
      <c r="J150" s="46">
        <v>0</v>
      </c>
      <c r="K150" s="46"/>
      <c r="L150" s="94">
        <f t="shared" si="24"/>
        <v>0</v>
      </c>
    </row>
    <row r="151" spans="1:12" ht="45">
      <c r="A151" s="36"/>
      <c r="B151" s="61" t="s">
        <v>304</v>
      </c>
      <c r="C151" s="48">
        <v>650</v>
      </c>
      <c r="D151" s="40" t="s">
        <v>164</v>
      </c>
      <c r="E151" s="40" t="s">
        <v>169</v>
      </c>
      <c r="F151" s="40" t="s">
        <v>305</v>
      </c>
      <c r="G151" s="50"/>
      <c r="H151" s="51">
        <f>H153</f>
        <v>20358.900000000001</v>
      </c>
      <c r="I151" s="51"/>
      <c r="J151" s="51">
        <f>J153</f>
        <v>0</v>
      </c>
      <c r="K151" s="46"/>
      <c r="L151" s="94">
        <f t="shared" si="24"/>
        <v>0</v>
      </c>
    </row>
    <row r="152" spans="1:12">
      <c r="A152" s="36"/>
      <c r="B152" s="53" t="s">
        <v>127</v>
      </c>
      <c r="C152" s="48">
        <v>650</v>
      </c>
      <c r="D152" s="40" t="s">
        <v>164</v>
      </c>
      <c r="E152" s="40" t="s">
        <v>169</v>
      </c>
      <c r="F152" s="40" t="s">
        <v>305</v>
      </c>
      <c r="G152" s="50">
        <v>500</v>
      </c>
      <c r="H152" s="51">
        <f>H153</f>
        <v>20358.900000000001</v>
      </c>
      <c r="I152" s="51"/>
      <c r="J152" s="51">
        <f>J153</f>
        <v>0</v>
      </c>
      <c r="K152" s="46"/>
      <c r="L152" s="94">
        <f t="shared" si="24"/>
        <v>0</v>
      </c>
    </row>
    <row r="153" spans="1:12">
      <c r="A153" s="36"/>
      <c r="B153" s="53" t="s">
        <v>262</v>
      </c>
      <c r="C153" s="48">
        <v>650</v>
      </c>
      <c r="D153" s="40" t="s">
        <v>164</v>
      </c>
      <c r="E153" s="40" t="s">
        <v>169</v>
      </c>
      <c r="F153" s="40" t="s">
        <v>305</v>
      </c>
      <c r="G153" s="50">
        <v>540</v>
      </c>
      <c r="H153" s="51">
        <v>20358.900000000001</v>
      </c>
      <c r="I153" s="51"/>
      <c r="J153" s="46"/>
      <c r="K153" s="46"/>
      <c r="L153" s="94">
        <f t="shared" si="24"/>
        <v>0</v>
      </c>
    </row>
    <row r="154" spans="1:12">
      <c r="A154" s="36"/>
      <c r="B154" s="56" t="s">
        <v>170</v>
      </c>
      <c r="C154" s="48">
        <v>650</v>
      </c>
      <c r="D154" s="40" t="s">
        <v>164</v>
      </c>
      <c r="E154" s="40" t="s">
        <v>171</v>
      </c>
      <c r="F154" s="40"/>
      <c r="G154" s="50"/>
      <c r="H154" s="51">
        <f>H155+H158+H161+H164</f>
        <v>5592</v>
      </c>
      <c r="I154" s="51"/>
      <c r="J154" s="51">
        <f>J155+J158+J161+J164</f>
        <v>1918</v>
      </c>
      <c r="K154" s="46"/>
      <c r="L154" s="94">
        <f t="shared" si="24"/>
        <v>0.34298998569384836</v>
      </c>
    </row>
    <row r="155" spans="1:12" ht="24">
      <c r="A155" s="36"/>
      <c r="B155" s="58" t="s">
        <v>135</v>
      </c>
      <c r="C155" s="48">
        <v>650</v>
      </c>
      <c r="D155" s="40" t="s">
        <v>164</v>
      </c>
      <c r="E155" s="40" t="s">
        <v>171</v>
      </c>
      <c r="F155" s="40" t="s">
        <v>306</v>
      </c>
      <c r="G155" s="50"/>
      <c r="H155" s="51">
        <f>H156</f>
        <v>1100</v>
      </c>
      <c r="I155" s="51"/>
      <c r="J155" s="51">
        <f>J156</f>
        <v>0</v>
      </c>
      <c r="K155" s="46"/>
      <c r="L155" s="94">
        <f t="shared" si="24"/>
        <v>0</v>
      </c>
    </row>
    <row r="156" spans="1:12" ht="24">
      <c r="A156" s="36"/>
      <c r="B156" s="53" t="s">
        <v>120</v>
      </c>
      <c r="C156" s="48">
        <v>650</v>
      </c>
      <c r="D156" s="40" t="s">
        <v>164</v>
      </c>
      <c r="E156" s="40" t="s">
        <v>171</v>
      </c>
      <c r="F156" s="40" t="s">
        <v>306</v>
      </c>
      <c r="G156" s="50">
        <v>240</v>
      </c>
      <c r="H156" s="51">
        <f>H157</f>
        <v>1100</v>
      </c>
      <c r="I156" s="51"/>
      <c r="J156" s="51">
        <f>J157</f>
        <v>0</v>
      </c>
      <c r="K156" s="46"/>
      <c r="L156" s="94">
        <f t="shared" si="24"/>
        <v>0</v>
      </c>
    </row>
    <row r="157" spans="1:12">
      <c r="A157" s="36"/>
      <c r="B157" s="53" t="s">
        <v>255</v>
      </c>
      <c r="C157" s="48">
        <v>650</v>
      </c>
      <c r="D157" s="40" t="s">
        <v>164</v>
      </c>
      <c r="E157" s="40" t="s">
        <v>171</v>
      </c>
      <c r="F157" s="40" t="s">
        <v>306</v>
      </c>
      <c r="G157" s="50">
        <v>244</v>
      </c>
      <c r="H157" s="51">
        <v>1100</v>
      </c>
      <c r="I157" s="51"/>
      <c r="J157" s="46">
        <v>0</v>
      </c>
      <c r="K157" s="46"/>
      <c r="L157" s="94">
        <f t="shared" si="24"/>
        <v>0</v>
      </c>
    </row>
    <row r="158" spans="1:12" ht="24">
      <c r="A158" s="36"/>
      <c r="B158" s="58" t="s">
        <v>135</v>
      </c>
      <c r="C158" s="48">
        <v>650</v>
      </c>
      <c r="D158" s="40" t="s">
        <v>164</v>
      </c>
      <c r="E158" s="40" t="s">
        <v>171</v>
      </c>
      <c r="F158" s="40" t="s">
        <v>307</v>
      </c>
      <c r="G158" s="50"/>
      <c r="H158" s="51">
        <f>H159</f>
        <v>800</v>
      </c>
      <c r="I158" s="51"/>
      <c r="J158" s="51">
        <f>J159</f>
        <v>0</v>
      </c>
      <c r="K158" s="46"/>
      <c r="L158" s="94">
        <f t="shared" si="24"/>
        <v>0</v>
      </c>
    </row>
    <row r="159" spans="1:12" ht="24">
      <c r="A159" s="36"/>
      <c r="B159" s="53" t="s">
        <v>120</v>
      </c>
      <c r="C159" s="48">
        <v>650</v>
      </c>
      <c r="D159" s="40" t="s">
        <v>164</v>
      </c>
      <c r="E159" s="40" t="s">
        <v>171</v>
      </c>
      <c r="F159" s="40" t="s">
        <v>307</v>
      </c>
      <c r="G159" s="50">
        <v>240</v>
      </c>
      <c r="H159" s="51">
        <f>H160</f>
        <v>800</v>
      </c>
      <c r="I159" s="51"/>
      <c r="J159" s="51">
        <f>J160</f>
        <v>0</v>
      </c>
      <c r="K159" s="46"/>
      <c r="L159" s="94">
        <f t="shared" si="24"/>
        <v>0</v>
      </c>
    </row>
    <row r="160" spans="1:12">
      <c r="A160" s="36"/>
      <c r="B160" s="53" t="s">
        <v>255</v>
      </c>
      <c r="C160" s="48">
        <v>650</v>
      </c>
      <c r="D160" s="40" t="s">
        <v>164</v>
      </c>
      <c r="E160" s="40" t="s">
        <v>171</v>
      </c>
      <c r="F160" s="40" t="s">
        <v>307</v>
      </c>
      <c r="G160" s="50">
        <v>244</v>
      </c>
      <c r="H160" s="51">
        <v>800</v>
      </c>
      <c r="I160" s="51"/>
      <c r="J160" s="46">
        <v>0</v>
      </c>
      <c r="K160" s="46"/>
      <c r="L160" s="94">
        <f t="shared" si="24"/>
        <v>0</v>
      </c>
    </row>
    <row r="161" spans="1:12" ht="24">
      <c r="A161" s="36"/>
      <c r="B161" s="58" t="s">
        <v>135</v>
      </c>
      <c r="C161" s="48">
        <v>650</v>
      </c>
      <c r="D161" s="40" t="s">
        <v>164</v>
      </c>
      <c r="E161" s="40" t="s">
        <v>171</v>
      </c>
      <c r="F161" s="40" t="s">
        <v>172</v>
      </c>
      <c r="G161" s="50"/>
      <c r="H161" s="51">
        <f>H162</f>
        <v>3692</v>
      </c>
      <c r="I161" s="51"/>
      <c r="J161" s="51">
        <f>J162</f>
        <v>1918</v>
      </c>
      <c r="K161" s="46"/>
      <c r="L161" s="94">
        <f t="shared" si="24"/>
        <v>0.51950162513542797</v>
      </c>
    </row>
    <row r="162" spans="1:12" ht="24">
      <c r="A162" s="36"/>
      <c r="B162" s="53" t="s">
        <v>120</v>
      </c>
      <c r="C162" s="48">
        <v>650</v>
      </c>
      <c r="D162" s="40" t="s">
        <v>164</v>
      </c>
      <c r="E162" s="40" t="s">
        <v>171</v>
      </c>
      <c r="F162" s="40" t="s">
        <v>172</v>
      </c>
      <c r="G162" s="50">
        <v>240</v>
      </c>
      <c r="H162" s="51">
        <f>H163</f>
        <v>3692</v>
      </c>
      <c r="I162" s="51"/>
      <c r="J162" s="51">
        <f>J163</f>
        <v>1918</v>
      </c>
      <c r="K162" s="46"/>
      <c r="L162" s="94">
        <f t="shared" si="24"/>
        <v>0.51950162513542797</v>
      </c>
    </row>
    <row r="163" spans="1:12">
      <c r="A163" s="36"/>
      <c r="B163" s="53" t="s">
        <v>255</v>
      </c>
      <c r="C163" s="48">
        <v>650</v>
      </c>
      <c r="D163" s="40" t="s">
        <v>164</v>
      </c>
      <c r="E163" s="40" t="s">
        <v>171</v>
      </c>
      <c r="F163" s="40" t="s">
        <v>172</v>
      </c>
      <c r="G163" s="50">
        <v>244</v>
      </c>
      <c r="H163" s="51">
        <v>3692</v>
      </c>
      <c r="I163" s="51"/>
      <c r="J163" s="92">
        <v>1918</v>
      </c>
      <c r="K163" s="46"/>
      <c r="L163" s="94">
        <f t="shared" si="24"/>
        <v>0.51950162513542797</v>
      </c>
    </row>
    <row r="164" spans="1:12" ht="12" hidden="1" customHeight="1">
      <c r="A164" s="36"/>
      <c r="B164" s="88" t="s">
        <v>308</v>
      </c>
      <c r="C164" s="77">
        <v>650</v>
      </c>
      <c r="D164" s="89" t="s">
        <v>164</v>
      </c>
      <c r="E164" s="89" t="s">
        <v>171</v>
      </c>
      <c r="F164" s="89" t="s">
        <v>309</v>
      </c>
      <c r="G164" s="80"/>
      <c r="H164" s="81">
        <f>H165</f>
        <v>0</v>
      </c>
      <c r="I164" s="81"/>
    </row>
    <row r="165" spans="1:12" ht="24" hidden="1">
      <c r="A165" s="36"/>
      <c r="B165" s="53" t="s">
        <v>120</v>
      </c>
      <c r="C165" s="48">
        <v>650</v>
      </c>
      <c r="D165" s="40" t="s">
        <v>164</v>
      </c>
      <c r="E165" s="40" t="s">
        <v>171</v>
      </c>
      <c r="F165" s="40" t="s">
        <v>309</v>
      </c>
      <c r="G165" s="50">
        <v>240</v>
      </c>
      <c r="H165" s="51">
        <f>H166</f>
        <v>0</v>
      </c>
      <c r="I165" s="51"/>
    </row>
    <row r="166" spans="1:12" hidden="1">
      <c r="A166" s="36"/>
      <c r="B166" s="69" t="s">
        <v>255</v>
      </c>
      <c r="C166" s="70">
        <v>650</v>
      </c>
      <c r="D166" s="75" t="s">
        <v>164</v>
      </c>
      <c r="E166" s="75" t="s">
        <v>171</v>
      </c>
      <c r="F166" s="75" t="s">
        <v>309</v>
      </c>
      <c r="G166" s="73">
        <v>244</v>
      </c>
      <c r="H166" s="74"/>
      <c r="I166" s="74"/>
    </row>
    <row r="167" spans="1:12">
      <c r="A167" s="36"/>
      <c r="B167" s="53" t="s">
        <v>310</v>
      </c>
      <c r="C167" s="48">
        <v>650</v>
      </c>
      <c r="D167" s="40" t="s">
        <v>155</v>
      </c>
      <c r="E167" s="40" t="s">
        <v>112</v>
      </c>
      <c r="F167" s="40"/>
      <c r="G167" s="50"/>
      <c r="H167" s="51">
        <f>H168</f>
        <v>24741.3</v>
      </c>
      <c r="I167" s="51"/>
      <c r="J167" s="51">
        <f>J168</f>
        <v>3231.4</v>
      </c>
      <c r="K167" s="46"/>
      <c r="L167" s="94">
        <f t="shared" ref="L167:L189" si="26">J167/H167</f>
        <v>0.13060752668614828</v>
      </c>
    </row>
    <row r="168" spans="1:12">
      <c r="B168" s="53" t="s">
        <v>173</v>
      </c>
      <c r="C168" s="48">
        <v>650</v>
      </c>
      <c r="D168" s="40" t="s">
        <v>155</v>
      </c>
      <c r="E168" s="40" t="s">
        <v>151</v>
      </c>
      <c r="F168" s="40"/>
      <c r="G168" s="50"/>
      <c r="H168" s="51">
        <f>H169+H176+H183+H196+H199+H202+H205</f>
        <v>24741.3</v>
      </c>
      <c r="I168" s="51"/>
      <c r="J168" s="51">
        <f>J169+J176+J183+J196+J199+J202+J205</f>
        <v>3231.4</v>
      </c>
      <c r="K168" s="46"/>
      <c r="L168" s="94">
        <f t="shared" si="26"/>
        <v>0.13060752668614828</v>
      </c>
    </row>
    <row r="169" spans="1:12" ht="24">
      <c r="B169" s="53" t="s">
        <v>174</v>
      </c>
      <c r="C169" s="48">
        <v>650</v>
      </c>
      <c r="D169" s="40" t="s">
        <v>155</v>
      </c>
      <c r="E169" s="40" t="s">
        <v>151</v>
      </c>
      <c r="F169" s="40" t="s">
        <v>311</v>
      </c>
      <c r="G169" s="50"/>
      <c r="H169" s="51">
        <f>H170+H174</f>
        <v>8430.7999999999993</v>
      </c>
      <c r="I169" s="51"/>
      <c r="J169" s="51">
        <f>J170+J174</f>
        <v>1113.4000000000001</v>
      </c>
      <c r="K169" s="46"/>
      <c r="L169" s="94">
        <f t="shared" si="26"/>
        <v>0.13206338662997583</v>
      </c>
    </row>
    <row r="170" spans="1:12">
      <c r="B170" s="53" t="s">
        <v>134</v>
      </c>
      <c r="C170" s="48">
        <v>650</v>
      </c>
      <c r="D170" s="40" t="s">
        <v>155</v>
      </c>
      <c r="E170" s="40" t="s">
        <v>151</v>
      </c>
      <c r="F170" s="40" t="s">
        <v>311</v>
      </c>
      <c r="G170" s="50">
        <v>110</v>
      </c>
      <c r="H170" s="51">
        <f>H171+H172+H173</f>
        <v>7180</v>
      </c>
      <c r="I170" s="51"/>
      <c r="J170" s="51">
        <f>J171+J172+J173</f>
        <v>1048.5</v>
      </c>
      <c r="K170" s="46"/>
      <c r="L170" s="94">
        <f t="shared" si="26"/>
        <v>0.14603064066852367</v>
      </c>
    </row>
    <row r="171" spans="1:12">
      <c r="B171" s="53" t="s">
        <v>266</v>
      </c>
      <c r="C171" s="48">
        <v>650</v>
      </c>
      <c r="D171" s="40" t="s">
        <v>155</v>
      </c>
      <c r="E171" s="40" t="s">
        <v>151</v>
      </c>
      <c r="F171" s="40" t="s">
        <v>311</v>
      </c>
      <c r="G171" s="50">
        <v>111</v>
      </c>
      <c r="H171" s="51">
        <v>5291.7</v>
      </c>
      <c r="I171" s="51"/>
      <c r="J171" s="46">
        <v>712.8</v>
      </c>
      <c r="K171" s="46"/>
      <c r="L171" s="94">
        <f t="shared" si="26"/>
        <v>0.13470151369125233</v>
      </c>
    </row>
    <row r="172" spans="1:12" ht="24">
      <c r="B172" s="53" t="s">
        <v>267</v>
      </c>
      <c r="C172" s="48">
        <v>650</v>
      </c>
      <c r="D172" s="40" t="s">
        <v>155</v>
      </c>
      <c r="E172" s="40" t="s">
        <v>151</v>
      </c>
      <c r="F172" s="40" t="s">
        <v>311</v>
      </c>
      <c r="G172" s="50">
        <v>112</v>
      </c>
      <c r="H172" s="51">
        <v>290</v>
      </c>
      <c r="I172" s="51"/>
      <c r="J172" s="46">
        <v>0</v>
      </c>
      <c r="K172" s="46"/>
      <c r="L172" s="94">
        <f t="shared" si="26"/>
        <v>0</v>
      </c>
    </row>
    <row r="173" spans="1:12" ht="25.5" customHeight="1">
      <c r="B173" s="53" t="s">
        <v>268</v>
      </c>
      <c r="C173" s="48">
        <v>650</v>
      </c>
      <c r="D173" s="40" t="s">
        <v>155</v>
      </c>
      <c r="E173" s="40" t="s">
        <v>151</v>
      </c>
      <c r="F173" s="40" t="s">
        <v>311</v>
      </c>
      <c r="G173" s="50">
        <v>119</v>
      </c>
      <c r="H173" s="51">
        <v>1598.3</v>
      </c>
      <c r="I173" s="51"/>
      <c r="J173" s="46">
        <v>335.7</v>
      </c>
      <c r="K173" s="46"/>
      <c r="L173" s="94">
        <f t="shared" si="26"/>
        <v>0.21003566289182257</v>
      </c>
    </row>
    <row r="174" spans="1:12" ht="24">
      <c r="B174" s="53" t="s">
        <v>120</v>
      </c>
      <c r="C174" s="48">
        <v>650</v>
      </c>
      <c r="D174" s="40" t="s">
        <v>155</v>
      </c>
      <c r="E174" s="40" t="s">
        <v>151</v>
      </c>
      <c r="F174" s="40" t="s">
        <v>311</v>
      </c>
      <c r="G174" s="50">
        <v>240</v>
      </c>
      <c r="H174" s="51">
        <f>H175</f>
        <v>1250.8</v>
      </c>
      <c r="I174" s="51">
        <f t="shared" ref="I174:J174" si="27">I175</f>
        <v>0</v>
      </c>
      <c r="J174" s="51">
        <f t="shared" si="27"/>
        <v>64.900000000000006</v>
      </c>
      <c r="K174" s="46"/>
      <c r="L174" s="94">
        <f t="shared" si="26"/>
        <v>5.1886792452830198E-2</v>
      </c>
    </row>
    <row r="175" spans="1:12">
      <c r="B175" s="53" t="s">
        <v>255</v>
      </c>
      <c r="C175" s="48">
        <v>650</v>
      </c>
      <c r="D175" s="40" t="s">
        <v>155</v>
      </c>
      <c r="E175" s="40" t="s">
        <v>151</v>
      </c>
      <c r="F175" s="40" t="s">
        <v>311</v>
      </c>
      <c r="G175" s="50">
        <v>244</v>
      </c>
      <c r="H175" s="51">
        <v>1250.8</v>
      </c>
      <c r="I175" s="51"/>
      <c r="J175" s="46">
        <v>64.900000000000006</v>
      </c>
      <c r="K175" s="46"/>
      <c r="L175" s="94">
        <f t="shared" si="26"/>
        <v>5.1886792452830198E-2</v>
      </c>
    </row>
    <row r="176" spans="1:12" ht="24">
      <c r="B176" s="58" t="s">
        <v>174</v>
      </c>
      <c r="C176" s="48">
        <v>650</v>
      </c>
      <c r="D176" s="40" t="s">
        <v>155</v>
      </c>
      <c r="E176" s="40" t="s">
        <v>151</v>
      </c>
      <c r="F176" s="40" t="s">
        <v>312</v>
      </c>
      <c r="G176" s="50"/>
      <c r="H176" s="51">
        <f>H177+H181</f>
        <v>1000.3000000000001</v>
      </c>
      <c r="I176" s="51"/>
      <c r="J176" s="51">
        <f>J177+J181</f>
        <v>69.7</v>
      </c>
      <c r="K176" s="46"/>
      <c r="L176" s="94">
        <f t="shared" si="26"/>
        <v>6.9679096271118665E-2</v>
      </c>
    </row>
    <row r="177" spans="2:12">
      <c r="B177" s="53" t="s">
        <v>134</v>
      </c>
      <c r="C177" s="48">
        <v>650</v>
      </c>
      <c r="D177" s="40" t="s">
        <v>155</v>
      </c>
      <c r="E177" s="40" t="s">
        <v>151</v>
      </c>
      <c r="F177" s="40" t="s">
        <v>312</v>
      </c>
      <c r="G177" s="50">
        <v>110</v>
      </c>
      <c r="H177" s="51">
        <f>SUM(H178:H180)</f>
        <v>653.20000000000005</v>
      </c>
      <c r="I177" s="51"/>
      <c r="J177" s="51">
        <f>SUM(J178:J180)</f>
        <v>63.3</v>
      </c>
      <c r="K177" s="46"/>
      <c r="L177" s="94">
        <f t="shared" si="26"/>
        <v>9.6907532149418232E-2</v>
      </c>
    </row>
    <row r="178" spans="2:12">
      <c r="B178" s="53" t="s">
        <v>266</v>
      </c>
      <c r="C178" s="48">
        <v>650</v>
      </c>
      <c r="D178" s="40" t="s">
        <v>155</v>
      </c>
      <c r="E178" s="40" t="s">
        <v>151</v>
      </c>
      <c r="F178" s="40" t="s">
        <v>312</v>
      </c>
      <c r="G178" s="50">
        <v>111</v>
      </c>
      <c r="H178" s="51">
        <v>396.6</v>
      </c>
      <c r="I178" s="51"/>
      <c r="J178" s="46">
        <v>16.899999999999999</v>
      </c>
      <c r="K178" s="46"/>
      <c r="L178" s="94">
        <f t="shared" si="26"/>
        <v>4.261220373171961E-2</v>
      </c>
    </row>
    <row r="179" spans="2:12" ht="24">
      <c r="B179" s="53" t="s">
        <v>267</v>
      </c>
      <c r="C179" s="48">
        <v>650</v>
      </c>
      <c r="D179" s="40" t="s">
        <v>155</v>
      </c>
      <c r="E179" s="40" t="s">
        <v>151</v>
      </c>
      <c r="F179" s="40" t="s">
        <v>312</v>
      </c>
      <c r="G179" s="50">
        <v>112</v>
      </c>
      <c r="H179" s="51">
        <v>70</v>
      </c>
      <c r="I179" s="51"/>
      <c r="J179" s="46">
        <v>0</v>
      </c>
      <c r="K179" s="46"/>
      <c r="L179" s="94">
        <f t="shared" si="26"/>
        <v>0</v>
      </c>
    </row>
    <row r="180" spans="2:12" ht="21.75" customHeight="1">
      <c r="B180" s="53" t="s">
        <v>268</v>
      </c>
      <c r="C180" s="48">
        <v>650</v>
      </c>
      <c r="D180" s="40" t="s">
        <v>155</v>
      </c>
      <c r="E180" s="40" t="s">
        <v>151</v>
      </c>
      <c r="F180" s="40" t="s">
        <v>312</v>
      </c>
      <c r="G180" s="50">
        <v>119</v>
      </c>
      <c r="H180" s="51">
        <v>186.6</v>
      </c>
      <c r="I180" s="51"/>
      <c r="J180" s="46">
        <v>46.4</v>
      </c>
      <c r="K180" s="46"/>
      <c r="L180" s="94">
        <f t="shared" si="26"/>
        <v>0.24866023579849947</v>
      </c>
    </row>
    <row r="181" spans="2:12" ht="24">
      <c r="B181" s="53" t="s">
        <v>120</v>
      </c>
      <c r="C181" s="48">
        <v>650</v>
      </c>
      <c r="D181" s="40" t="s">
        <v>155</v>
      </c>
      <c r="E181" s="40" t="s">
        <v>151</v>
      </c>
      <c r="F181" s="40" t="s">
        <v>312</v>
      </c>
      <c r="G181" s="50">
        <v>240</v>
      </c>
      <c r="H181" s="51">
        <f>H182</f>
        <v>347.1</v>
      </c>
      <c r="I181" s="51">
        <f t="shared" ref="I181:J181" si="28">I182</f>
        <v>0</v>
      </c>
      <c r="J181" s="51">
        <f t="shared" si="28"/>
        <v>6.4</v>
      </c>
      <c r="K181" s="46"/>
      <c r="L181" s="94">
        <f t="shared" si="26"/>
        <v>1.8438490348602708E-2</v>
      </c>
    </row>
    <row r="182" spans="2:12">
      <c r="B182" s="53" t="s">
        <v>255</v>
      </c>
      <c r="C182" s="48">
        <v>650</v>
      </c>
      <c r="D182" s="40" t="s">
        <v>155</v>
      </c>
      <c r="E182" s="40" t="s">
        <v>151</v>
      </c>
      <c r="F182" s="40" t="s">
        <v>312</v>
      </c>
      <c r="G182" s="50">
        <v>244</v>
      </c>
      <c r="H182" s="51">
        <v>347.1</v>
      </c>
      <c r="I182" s="51"/>
      <c r="J182" s="46">
        <v>6.4</v>
      </c>
      <c r="K182" s="46"/>
      <c r="L182" s="94">
        <f t="shared" si="26"/>
        <v>1.8438490348602708E-2</v>
      </c>
    </row>
    <row r="183" spans="2:12" ht="24">
      <c r="B183" s="58" t="s">
        <v>174</v>
      </c>
      <c r="C183" s="48">
        <v>650</v>
      </c>
      <c r="D183" s="40" t="s">
        <v>155</v>
      </c>
      <c r="E183" s="40" t="s">
        <v>151</v>
      </c>
      <c r="F183" s="40" t="s">
        <v>313</v>
      </c>
      <c r="G183" s="50"/>
      <c r="H183" s="51">
        <f>H184+H188+H190+H192</f>
        <v>15029.7</v>
      </c>
      <c r="I183" s="51"/>
      <c r="J183" s="51">
        <f>J184+J188+J190+J192</f>
        <v>2047.3</v>
      </c>
      <c r="K183" s="46"/>
      <c r="L183" s="94">
        <f t="shared" si="26"/>
        <v>0.13621695709162523</v>
      </c>
    </row>
    <row r="184" spans="2:12">
      <c r="B184" s="53" t="s">
        <v>134</v>
      </c>
      <c r="C184" s="48">
        <v>650</v>
      </c>
      <c r="D184" s="40" t="s">
        <v>155</v>
      </c>
      <c r="E184" s="40" t="s">
        <v>151</v>
      </c>
      <c r="F184" s="40" t="s">
        <v>313</v>
      </c>
      <c r="G184" s="50">
        <v>110</v>
      </c>
      <c r="H184" s="51">
        <f>SUM(H185:H187)</f>
        <v>11576.6</v>
      </c>
      <c r="I184" s="51"/>
      <c r="J184" s="51">
        <f>SUM(J185:J187)</f>
        <v>1947.7</v>
      </c>
      <c r="K184" s="46"/>
      <c r="L184" s="94">
        <f t="shared" si="26"/>
        <v>0.16824456230672219</v>
      </c>
    </row>
    <row r="185" spans="2:12">
      <c r="B185" s="53" t="s">
        <v>266</v>
      </c>
      <c r="C185" s="48">
        <v>650</v>
      </c>
      <c r="D185" s="40" t="s">
        <v>155</v>
      </c>
      <c r="E185" s="40" t="s">
        <v>151</v>
      </c>
      <c r="F185" s="40" t="s">
        <v>313</v>
      </c>
      <c r="G185" s="50">
        <v>111</v>
      </c>
      <c r="H185" s="51">
        <v>8584.2000000000007</v>
      </c>
      <c r="I185" s="51"/>
      <c r="J185" s="46">
        <v>1329.3</v>
      </c>
      <c r="K185" s="46"/>
      <c r="L185" s="94">
        <f t="shared" si="26"/>
        <v>0.15485426714195846</v>
      </c>
    </row>
    <row r="186" spans="2:12" ht="24">
      <c r="B186" s="53" t="s">
        <v>267</v>
      </c>
      <c r="C186" s="48">
        <v>650</v>
      </c>
      <c r="D186" s="40" t="s">
        <v>155</v>
      </c>
      <c r="E186" s="40" t="s">
        <v>151</v>
      </c>
      <c r="F186" s="40" t="s">
        <v>313</v>
      </c>
      <c r="G186" s="50">
        <v>112</v>
      </c>
      <c r="H186" s="51">
        <v>400</v>
      </c>
      <c r="I186" s="51"/>
      <c r="J186" s="46">
        <v>4.4000000000000004</v>
      </c>
      <c r="K186" s="46"/>
      <c r="L186" s="94">
        <f t="shared" si="26"/>
        <v>1.1000000000000001E-2</v>
      </c>
    </row>
    <row r="187" spans="2:12" ht="27.75" customHeight="1">
      <c r="B187" s="53" t="s">
        <v>268</v>
      </c>
      <c r="C187" s="48">
        <v>650</v>
      </c>
      <c r="D187" s="40" t="s">
        <v>155</v>
      </c>
      <c r="E187" s="40" t="s">
        <v>151</v>
      </c>
      <c r="F187" s="40" t="s">
        <v>313</v>
      </c>
      <c r="G187" s="50">
        <v>119</v>
      </c>
      <c r="H187" s="51">
        <v>2592.4</v>
      </c>
      <c r="I187" s="51"/>
      <c r="J187" s="46">
        <v>614</v>
      </c>
      <c r="K187" s="46"/>
      <c r="L187" s="94">
        <f t="shared" si="26"/>
        <v>0.23684616571516739</v>
      </c>
    </row>
    <row r="188" spans="2:12" ht="24">
      <c r="B188" s="53" t="s">
        <v>120</v>
      </c>
      <c r="C188" s="48">
        <v>650</v>
      </c>
      <c r="D188" s="40" t="s">
        <v>155</v>
      </c>
      <c r="E188" s="40" t="s">
        <v>151</v>
      </c>
      <c r="F188" s="40" t="s">
        <v>313</v>
      </c>
      <c r="G188" s="50">
        <v>240</v>
      </c>
      <c r="H188" s="51">
        <f>H189</f>
        <v>3039.5</v>
      </c>
      <c r="I188" s="51">
        <f t="shared" ref="I188:J188" si="29">I189</f>
        <v>0</v>
      </c>
      <c r="J188" s="51">
        <f t="shared" si="29"/>
        <v>99.6</v>
      </c>
      <c r="K188" s="46"/>
      <c r="L188" s="94">
        <f t="shared" si="26"/>
        <v>3.2768547458463561E-2</v>
      </c>
    </row>
    <row r="189" spans="2:12">
      <c r="B189" s="53" t="s">
        <v>255</v>
      </c>
      <c r="C189" s="48">
        <v>650</v>
      </c>
      <c r="D189" s="40" t="s">
        <v>155</v>
      </c>
      <c r="E189" s="40" t="s">
        <v>151</v>
      </c>
      <c r="F189" s="40" t="s">
        <v>313</v>
      </c>
      <c r="G189" s="50">
        <v>244</v>
      </c>
      <c r="H189" s="51">
        <v>3039.5</v>
      </c>
      <c r="I189" s="51"/>
      <c r="J189" s="46">
        <v>99.6</v>
      </c>
      <c r="K189" s="46"/>
      <c r="L189" s="94">
        <f t="shared" si="26"/>
        <v>3.2768547458463561E-2</v>
      </c>
    </row>
    <row r="190" spans="2:12" hidden="1">
      <c r="B190" s="88" t="s">
        <v>124</v>
      </c>
      <c r="C190" s="77">
        <v>650</v>
      </c>
      <c r="D190" s="89" t="s">
        <v>155</v>
      </c>
      <c r="E190" s="89" t="s">
        <v>151</v>
      </c>
      <c r="F190" s="89" t="s">
        <v>313</v>
      </c>
      <c r="G190" s="80">
        <v>830</v>
      </c>
      <c r="H190" s="81">
        <f>H191</f>
        <v>0</v>
      </c>
      <c r="I190" s="81"/>
    </row>
    <row r="191" spans="2:12" ht="72" hidden="1">
      <c r="B191" s="69" t="s">
        <v>260</v>
      </c>
      <c r="C191" s="70">
        <v>650</v>
      </c>
      <c r="D191" s="75" t="s">
        <v>155</v>
      </c>
      <c r="E191" s="75" t="s">
        <v>151</v>
      </c>
      <c r="F191" s="75" t="s">
        <v>313</v>
      </c>
      <c r="G191" s="73">
        <v>831</v>
      </c>
      <c r="H191" s="74">
        <v>0</v>
      </c>
      <c r="I191" s="74"/>
    </row>
    <row r="192" spans="2:12">
      <c r="B192" s="53" t="s">
        <v>123</v>
      </c>
      <c r="C192" s="48">
        <v>650</v>
      </c>
      <c r="D192" s="40" t="s">
        <v>155</v>
      </c>
      <c r="E192" s="40" t="s">
        <v>151</v>
      </c>
      <c r="F192" s="40" t="s">
        <v>313</v>
      </c>
      <c r="G192" s="50">
        <v>850</v>
      </c>
      <c r="H192" s="51">
        <f>SUM(H193:H195)</f>
        <v>413.6</v>
      </c>
      <c r="I192" s="51">
        <f t="shared" ref="I192:J192" si="30">SUM(I193:I195)</f>
        <v>0</v>
      </c>
      <c r="J192" s="51">
        <f t="shared" si="30"/>
        <v>0</v>
      </c>
      <c r="K192" s="46"/>
      <c r="L192" s="94">
        <f t="shared" ref="L192:L194" si="31">J192/H192</f>
        <v>0</v>
      </c>
    </row>
    <row r="193" spans="2:12">
      <c r="B193" s="53" t="s">
        <v>256</v>
      </c>
      <c r="C193" s="48">
        <v>650</v>
      </c>
      <c r="D193" s="40" t="s">
        <v>155</v>
      </c>
      <c r="E193" s="40" t="s">
        <v>151</v>
      </c>
      <c r="F193" s="40" t="s">
        <v>313</v>
      </c>
      <c r="G193" s="50">
        <v>851</v>
      </c>
      <c r="H193" s="51">
        <v>408</v>
      </c>
      <c r="I193" s="51"/>
      <c r="J193" s="46">
        <v>0</v>
      </c>
      <c r="K193" s="46"/>
      <c r="L193" s="94">
        <f t="shared" si="31"/>
        <v>0</v>
      </c>
    </row>
    <row r="194" spans="2:12">
      <c r="B194" s="53" t="s">
        <v>257</v>
      </c>
      <c r="C194" s="48">
        <v>650</v>
      </c>
      <c r="D194" s="40" t="s">
        <v>155</v>
      </c>
      <c r="E194" s="40" t="s">
        <v>151</v>
      </c>
      <c r="F194" s="40" t="s">
        <v>313</v>
      </c>
      <c r="G194" s="50">
        <v>852</v>
      </c>
      <c r="H194" s="51">
        <v>5.6</v>
      </c>
      <c r="I194" s="51"/>
      <c r="J194" s="46">
        <v>0</v>
      </c>
      <c r="K194" s="46"/>
      <c r="L194" s="94">
        <f t="shared" si="31"/>
        <v>0</v>
      </c>
    </row>
    <row r="195" spans="2:12" hidden="1">
      <c r="B195" s="82" t="s">
        <v>258</v>
      </c>
      <c r="C195" s="83">
        <v>650</v>
      </c>
      <c r="D195" s="85" t="s">
        <v>155</v>
      </c>
      <c r="E195" s="85" t="s">
        <v>151</v>
      </c>
      <c r="F195" s="85" t="s">
        <v>313</v>
      </c>
      <c r="G195" s="86">
        <v>853</v>
      </c>
      <c r="H195" s="87">
        <v>0</v>
      </c>
      <c r="I195" s="87"/>
    </row>
    <row r="196" spans="2:12" ht="27" customHeight="1">
      <c r="B196" s="53" t="s">
        <v>314</v>
      </c>
      <c r="C196" s="48">
        <v>650</v>
      </c>
      <c r="D196" s="40" t="s">
        <v>155</v>
      </c>
      <c r="E196" s="40" t="s">
        <v>151</v>
      </c>
      <c r="F196" s="40" t="s">
        <v>315</v>
      </c>
      <c r="G196" s="50"/>
      <c r="H196" s="51">
        <f>H197</f>
        <v>166.7</v>
      </c>
      <c r="I196" s="51"/>
      <c r="J196" s="51">
        <f>J197</f>
        <v>0</v>
      </c>
      <c r="K196" s="46"/>
      <c r="L196" s="94">
        <f t="shared" ref="L196:L220" si="32">J196/H196</f>
        <v>0</v>
      </c>
    </row>
    <row r="197" spans="2:12" ht="24">
      <c r="B197" s="53" t="s">
        <v>120</v>
      </c>
      <c r="C197" s="48">
        <v>650</v>
      </c>
      <c r="D197" s="40" t="s">
        <v>155</v>
      </c>
      <c r="E197" s="40" t="s">
        <v>151</v>
      </c>
      <c r="F197" s="40" t="s">
        <v>315</v>
      </c>
      <c r="G197" s="50">
        <v>240</v>
      </c>
      <c r="H197" s="51">
        <f>H198</f>
        <v>166.7</v>
      </c>
      <c r="I197" s="51"/>
      <c r="J197" s="51">
        <f>J198</f>
        <v>0</v>
      </c>
      <c r="K197" s="46"/>
      <c r="L197" s="94">
        <f t="shared" si="32"/>
        <v>0</v>
      </c>
    </row>
    <row r="198" spans="2:12" ht="17.25" customHeight="1">
      <c r="B198" s="53" t="s">
        <v>255</v>
      </c>
      <c r="C198" s="48">
        <v>650</v>
      </c>
      <c r="D198" s="40" t="s">
        <v>155</v>
      </c>
      <c r="E198" s="40" t="s">
        <v>151</v>
      </c>
      <c r="F198" s="40" t="s">
        <v>315</v>
      </c>
      <c r="G198" s="50">
        <v>244</v>
      </c>
      <c r="H198" s="51">
        <v>166.7</v>
      </c>
      <c r="I198" s="51"/>
      <c r="J198" s="46">
        <v>0</v>
      </c>
      <c r="K198" s="46"/>
      <c r="L198" s="94">
        <f t="shared" si="32"/>
        <v>0</v>
      </c>
    </row>
    <row r="199" spans="2:12" ht="39.75" customHeight="1">
      <c r="B199" s="53" t="s">
        <v>316</v>
      </c>
      <c r="C199" s="48">
        <v>650</v>
      </c>
      <c r="D199" s="40" t="s">
        <v>155</v>
      </c>
      <c r="E199" s="40" t="s">
        <v>151</v>
      </c>
      <c r="F199" s="40" t="s">
        <v>317</v>
      </c>
      <c r="G199" s="50"/>
      <c r="H199" s="51">
        <f>H200</f>
        <v>8.8000000000000007</v>
      </c>
      <c r="I199" s="51"/>
      <c r="J199" s="51">
        <f>J200</f>
        <v>0</v>
      </c>
      <c r="K199" s="46"/>
      <c r="L199" s="94">
        <f t="shared" si="32"/>
        <v>0</v>
      </c>
    </row>
    <row r="200" spans="2:12" ht="27" customHeight="1">
      <c r="B200" s="53" t="s">
        <v>120</v>
      </c>
      <c r="C200" s="48">
        <v>650</v>
      </c>
      <c r="D200" s="40" t="s">
        <v>155</v>
      </c>
      <c r="E200" s="40" t="s">
        <v>151</v>
      </c>
      <c r="F200" s="40" t="s">
        <v>317</v>
      </c>
      <c r="G200" s="50">
        <v>240</v>
      </c>
      <c r="H200" s="51">
        <f>H201</f>
        <v>8.8000000000000007</v>
      </c>
      <c r="I200" s="51"/>
      <c r="J200" s="51">
        <f>J201</f>
        <v>0</v>
      </c>
      <c r="K200" s="46"/>
      <c r="L200" s="94">
        <f t="shared" si="32"/>
        <v>0</v>
      </c>
    </row>
    <row r="201" spans="2:12" ht="17.25" customHeight="1">
      <c r="B201" s="53" t="s">
        <v>255</v>
      </c>
      <c r="C201" s="48">
        <v>650</v>
      </c>
      <c r="D201" s="40" t="s">
        <v>155</v>
      </c>
      <c r="E201" s="40" t="s">
        <v>151</v>
      </c>
      <c r="F201" s="40" t="s">
        <v>317</v>
      </c>
      <c r="G201" s="50">
        <v>244</v>
      </c>
      <c r="H201" s="51">
        <v>8.8000000000000007</v>
      </c>
      <c r="I201" s="51"/>
      <c r="J201" s="46">
        <v>0</v>
      </c>
      <c r="K201" s="46"/>
      <c r="L201" s="94">
        <f t="shared" si="32"/>
        <v>0</v>
      </c>
    </row>
    <row r="202" spans="2:12" ht="24">
      <c r="B202" s="58" t="s">
        <v>135</v>
      </c>
      <c r="C202" s="48">
        <v>650</v>
      </c>
      <c r="D202" s="40" t="s">
        <v>155</v>
      </c>
      <c r="E202" s="40" t="s">
        <v>151</v>
      </c>
      <c r="F202" s="40" t="s">
        <v>318</v>
      </c>
      <c r="G202" s="50"/>
      <c r="H202" s="51">
        <f>H204</f>
        <v>55</v>
      </c>
      <c r="I202" s="51"/>
      <c r="J202" s="51">
        <f>J204</f>
        <v>0</v>
      </c>
      <c r="K202" s="46"/>
      <c r="L202" s="94">
        <f t="shared" si="32"/>
        <v>0</v>
      </c>
    </row>
    <row r="203" spans="2:12" ht="24">
      <c r="B203" s="53" t="s">
        <v>120</v>
      </c>
      <c r="C203" s="48">
        <v>650</v>
      </c>
      <c r="D203" s="40" t="s">
        <v>155</v>
      </c>
      <c r="E203" s="40" t="s">
        <v>151</v>
      </c>
      <c r="F203" s="40" t="s">
        <v>318</v>
      </c>
      <c r="G203" s="50">
        <v>240</v>
      </c>
      <c r="H203" s="51">
        <f>H204</f>
        <v>55</v>
      </c>
      <c r="I203" s="51"/>
      <c r="J203" s="51">
        <f>J204</f>
        <v>0</v>
      </c>
      <c r="K203" s="46"/>
      <c r="L203" s="94">
        <f t="shared" si="32"/>
        <v>0</v>
      </c>
    </row>
    <row r="204" spans="2:12">
      <c r="B204" s="53" t="s">
        <v>255</v>
      </c>
      <c r="C204" s="48">
        <v>650</v>
      </c>
      <c r="D204" s="40" t="s">
        <v>155</v>
      </c>
      <c r="E204" s="40" t="s">
        <v>151</v>
      </c>
      <c r="F204" s="40" t="s">
        <v>318</v>
      </c>
      <c r="G204" s="50">
        <v>244</v>
      </c>
      <c r="H204" s="51">
        <v>55</v>
      </c>
      <c r="I204" s="51"/>
      <c r="J204" s="46">
        <v>0</v>
      </c>
      <c r="K204" s="46"/>
      <c r="L204" s="94">
        <f t="shared" si="32"/>
        <v>0</v>
      </c>
    </row>
    <row r="205" spans="2:12" ht="24">
      <c r="B205" s="58" t="s">
        <v>135</v>
      </c>
      <c r="C205" s="48">
        <v>650</v>
      </c>
      <c r="D205" s="49">
        <v>8</v>
      </c>
      <c r="E205" s="49">
        <v>1</v>
      </c>
      <c r="F205" s="40" t="s">
        <v>319</v>
      </c>
      <c r="G205" s="50"/>
      <c r="H205" s="51">
        <f>H207</f>
        <v>50</v>
      </c>
      <c r="I205" s="51"/>
      <c r="J205" s="51">
        <f>J207</f>
        <v>1</v>
      </c>
      <c r="K205" s="46"/>
      <c r="L205" s="94">
        <f t="shared" si="32"/>
        <v>0.02</v>
      </c>
    </row>
    <row r="206" spans="2:12" ht="24">
      <c r="B206" s="53" t="s">
        <v>120</v>
      </c>
      <c r="C206" s="48">
        <v>650</v>
      </c>
      <c r="D206" s="49">
        <v>8</v>
      </c>
      <c r="E206" s="49">
        <v>1</v>
      </c>
      <c r="F206" s="40" t="s">
        <v>319</v>
      </c>
      <c r="G206" s="50">
        <v>240</v>
      </c>
      <c r="H206" s="51">
        <f>H207</f>
        <v>50</v>
      </c>
      <c r="I206" s="51"/>
      <c r="J206" s="51">
        <f>J207</f>
        <v>1</v>
      </c>
      <c r="K206" s="46"/>
      <c r="L206" s="94">
        <f t="shared" si="32"/>
        <v>0.02</v>
      </c>
    </row>
    <row r="207" spans="2:12">
      <c r="B207" s="53" t="s">
        <v>255</v>
      </c>
      <c r="C207" s="48">
        <v>650</v>
      </c>
      <c r="D207" s="49">
        <v>8</v>
      </c>
      <c r="E207" s="49">
        <v>1</v>
      </c>
      <c r="F207" s="40" t="s">
        <v>319</v>
      </c>
      <c r="G207" s="50">
        <v>244</v>
      </c>
      <c r="H207" s="51">
        <v>50</v>
      </c>
      <c r="I207" s="51"/>
      <c r="J207" s="46">
        <v>1</v>
      </c>
      <c r="K207" s="46"/>
      <c r="L207" s="94">
        <f t="shared" si="32"/>
        <v>0.02</v>
      </c>
    </row>
    <row r="208" spans="2:12">
      <c r="B208" s="56" t="s">
        <v>175</v>
      </c>
      <c r="C208" s="48">
        <v>650</v>
      </c>
      <c r="D208" s="40">
        <v>10</v>
      </c>
      <c r="E208" s="40" t="s">
        <v>112</v>
      </c>
      <c r="F208" s="40"/>
      <c r="G208" s="50"/>
      <c r="H208" s="51">
        <f>H209</f>
        <v>430</v>
      </c>
      <c r="I208" s="62"/>
      <c r="J208" s="51">
        <f>J209</f>
        <v>94.8</v>
      </c>
      <c r="K208" s="46"/>
      <c r="L208" s="94">
        <f t="shared" si="32"/>
        <v>0.22046511627906976</v>
      </c>
    </row>
    <row r="209" spans="2:12">
      <c r="B209" s="56" t="s">
        <v>176</v>
      </c>
      <c r="C209" s="48">
        <v>650</v>
      </c>
      <c r="D209" s="40" t="s">
        <v>161</v>
      </c>
      <c r="E209" s="40" t="s">
        <v>151</v>
      </c>
      <c r="F209" s="40"/>
      <c r="G209" s="50"/>
      <c r="H209" s="51">
        <f>H210</f>
        <v>430</v>
      </c>
      <c r="I209" s="62"/>
      <c r="J209" s="51">
        <f>J210</f>
        <v>94.8</v>
      </c>
      <c r="K209" s="46"/>
      <c r="L209" s="94">
        <f t="shared" si="32"/>
        <v>0.22046511627906976</v>
      </c>
    </row>
    <row r="210" spans="2:12">
      <c r="B210" s="63" t="s">
        <v>320</v>
      </c>
      <c r="C210" s="48">
        <v>650</v>
      </c>
      <c r="D210" s="40" t="s">
        <v>161</v>
      </c>
      <c r="E210" s="40" t="s">
        <v>151</v>
      </c>
      <c r="F210" s="40" t="s">
        <v>259</v>
      </c>
      <c r="G210" s="50"/>
      <c r="H210" s="51">
        <f>H212</f>
        <v>430</v>
      </c>
      <c r="I210" s="62"/>
      <c r="J210" s="51">
        <f>J212</f>
        <v>94.8</v>
      </c>
      <c r="K210" s="46"/>
      <c r="L210" s="94">
        <f t="shared" si="32"/>
        <v>0.22046511627906976</v>
      </c>
    </row>
    <row r="211" spans="2:12" ht="24">
      <c r="B211" s="53" t="s">
        <v>178</v>
      </c>
      <c r="C211" s="48">
        <v>650</v>
      </c>
      <c r="D211" s="49">
        <v>10</v>
      </c>
      <c r="E211" s="49">
        <v>1</v>
      </c>
      <c r="F211" s="40" t="s">
        <v>259</v>
      </c>
      <c r="G211" s="50">
        <v>320</v>
      </c>
      <c r="H211" s="51">
        <f>H212</f>
        <v>430</v>
      </c>
      <c r="I211" s="62"/>
      <c r="J211" s="51">
        <f>J212</f>
        <v>94.8</v>
      </c>
      <c r="K211" s="46"/>
      <c r="L211" s="94">
        <f t="shared" si="32"/>
        <v>0.22046511627906976</v>
      </c>
    </row>
    <row r="212" spans="2:12" ht="24">
      <c r="B212" s="53" t="s">
        <v>321</v>
      </c>
      <c r="C212" s="48">
        <v>650</v>
      </c>
      <c r="D212" s="49">
        <v>10</v>
      </c>
      <c r="E212" s="49">
        <v>1</v>
      </c>
      <c r="F212" s="40" t="s">
        <v>259</v>
      </c>
      <c r="G212" s="50">
        <v>321</v>
      </c>
      <c r="H212" s="51">
        <v>430</v>
      </c>
      <c r="I212" s="62"/>
      <c r="J212" s="46">
        <v>94.8</v>
      </c>
      <c r="K212" s="46"/>
      <c r="L212" s="94">
        <f t="shared" si="32"/>
        <v>0.22046511627906976</v>
      </c>
    </row>
    <row r="213" spans="2:12">
      <c r="B213" s="56" t="s">
        <v>179</v>
      </c>
      <c r="C213" s="48">
        <v>650</v>
      </c>
      <c r="D213" s="40">
        <v>11</v>
      </c>
      <c r="E213" s="40" t="s">
        <v>112</v>
      </c>
      <c r="F213" s="40"/>
      <c r="G213" s="50"/>
      <c r="H213" s="51">
        <f>H214</f>
        <v>152</v>
      </c>
      <c r="I213" s="62"/>
      <c r="J213" s="51">
        <f>J214</f>
        <v>0</v>
      </c>
      <c r="K213" s="46"/>
      <c r="L213" s="94">
        <f t="shared" si="32"/>
        <v>0</v>
      </c>
    </row>
    <row r="214" spans="2:12">
      <c r="B214" s="56" t="s">
        <v>180</v>
      </c>
      <c r="C214" s="48">
        <v>650</v>
      </c>
      <c r="D214" s="40" t="s">
        <v>181</v>
      </c>
      <c r="E214" s="40" t="s">
        <v>151</v>
      </c>
      <c r="F214" s="40"/>
      <c r="G214" s="50"/>
      <c r="H214" s="51">
        <f>H215</f>
        <v>152</v>
      </c>
      <c r="I214" s="62"/>
      <c r="J214" s="51">
        <f>J215</f>
        <v>0</v>
      </c>
      <c r="K214" s="46"/>
      <c r="L214" s="94">
        <f t="shared" si="32"/>
        <v>0</v>
      </c>
    </row>
    <row r="215" spans="2:12" ht="24">
      <c r="B215" s="58" t="s">
        <v>135</v>
      </c>
      <c r="C215" s="48">
        <v>650</v>
      </c>
      <c r="D215" s="40" t="s">
        <v>181</v>
      </c>
      <c r="E215" s="40" t="s">
        <v>151</v>
      </c>
      <c r="F215" s="40" t="s">
        <v>322</v>
      </c>
      <c r="G215" s="50"/>
      <c r="H215" s="51">
        <f>H216+H218</f>
        <v>152</v>
      </c>
      <c r="I215" s="62"/>
      <c r="J215" s="51">
        <f>J216+J218</f>
        <v>0</v>
      </c>
      <c r="K215" s="46"/>
      <c r="L215" s="94">
        <f t="shared" si="32"/>
        <v>0</v>
      </c>
    </row>
    <row r="216" spans="2:12">
      <c r="B216" s="58" t="s">
        <v>134</v>
      </c>
      <c r="C216" s="48">
        <v>650</v>
      </c>
      <c r="D216" s="40" t="s">
        <v>181</v>
      </c>
      <c r="E216" s="40" t="s">
        <v>151</v>
      </c>
      <c r="F216" s="40" t="s">
        <v>322</v>
      </c>
      <c r="G216" s="50">
        <v>110</v>
      </c>
      <c r="H216" s="51">
        <f>H217</f>
        <v>90</v>
      </c>
      <c r="I216" s="62"/>
      <c r="J216" s="51">
        <f>J217</f>
        <v>0</v>
      </c>
      <c r="K216" s="46"/>
      <c r="L216" s="94">
        <f t="shared" si="32"/>
        <v>0</v>
      </c>
    </row>
    <row r="217" spans="2:12" ht="36">
      <c r="B217" s="58" t="s">
        <v>323</v>
      </c>
      <c r="C217" s="48">
        <v>650</v>
      </c>
      <c r="D217" s="40" t="s">
        <v>181</v>
      </c>
      <c r="E217" s="40" t="s">
        <v>151</v>
      </c>
      <c r="F217" s="40" t="s">
        <v>322</v>
      </c>
      <c r="G217" s="50">
        <v>113</v>
      </c>
      <c r="H217" s="51">
        <v>90</v>
      </c>
      <c r="I217" s="62"/>
      <c r="J217" s="46">
        <v>0</v>
      </c>
      <c r="K217" s="46"/>
      <c r="L217" s="94">
        <f t="shared" si="32"/>
        <v>0</v>
      </c>
    </row>
    <row r="218" spans="2:12" ht="24">
      <c r="B218" s="53" t="s">
        <v>120</v>
      </c>
      <c r="C218" s="48">
        <v>650</v>
      </c>
      <c r="D218" s="40" t="s">
        <v>181</v>
      </c>
      <c r="E218" s="40" t="s">
        <v>151</v>
      </c>
      <c r="F218" s="40" t="s">
        <v>322</v>
      </c>
      <c r="G218" s="50">
        <v>240</v>
      </c>
      <c r="H218" s="51">
        <f>H219</f>
        <v>62</v>
      </c>
      <c r="I218" s="51">
        <f t="shared" ref="I218:J218" si="33">I219</f>
        <v>0</v>
      </c>
      <c r="J218" s="51">
        <f t="shared" si="33"/>
        <v>0</v>
      </c>
      <c r="K218" s="46"/>
      <c r="L218" s="94">
        <f t="shared" si="32"/>
        <v>0</v>
      </c>
    </row>
    <row r="219" spans="2:12">
      <c r="B219" s="53" t="s">
        <v>255</v>
      </c>
      <c r="C219" s="48">
        <v>650</v>
      </c>
      <c r="D219" s="40" t="s">
        <v>181</v>
      </c>
      <c r="E219" s="40" t="s">
        <v>151</v>
      </c>
      <c r="F219" s="40" t="s">
        <v>322</v>
      </c>
      <c r="G219" s="50">
        <v>244</v>
      </c>
      <c r="H219" s="51">
        <v>62</v>
      </c>
      <c r="I219" s="62"/>
      <c r="J219" s="46">
        <v>0</v>
      </c>
      <c r="K219" s="46"/>
      <c r="L219" s="94">
        <f t="shared" si="32"/>
        <v>0</v>
      </c>
    </row>
    <row r="220" spans="2:12">
      <c r="B220" s="64" t="s">
        <v>182</v>
      </c>
      <c r="C220" s="39"/>
      <c r="D220" s="39"/>
      <c r="E220" s="39"/>
      <c r="F220" s="65"/>
      <c r="G220" s="64"/>
      <c r="H220" s="62">
        <f>H6+H63+H71+H92+H126+H167+H208+H213</f>
        <v>136965.49999999997</v>
      </c>
      <c r="I220" s="62">
        <f t="shared" ref="I220:J220" si="34">I6+I63+I71+I92+I126+I167+I208+I213</f>
        <v>1264</v>
      </c>
      <c r="J220" s="62">
        <f t="shared" si="34"/>
        <v>20644.600000000002</v>
      </c>
      <c r="K220" s="46"/>
      <c r="L220" s="94">
        <f t="shared" si="32"/>
        <v>0.15072846811788373</v>
      </c>
    </row>
    <row r="221" spans="2:12" ht="17.25" hidden="1" customHeight="1"/>
    <row r="222" spans="2:12" ht="15.75" hidden="1" customHeight="1">
      <c r="H222" s="66"/>
      <c r="I222" s="66"/>
    </row>
    <row r="223" spans="2:12">
      <c r="H223" s="66"/>
    </row>
    <row r="224" spans="2:12">
      <c r="J224" s="66"/>
    </row>
  </sheetData>
  <autoFilter ref="A4:I222">
    <filterColumn colId="7">
      <filters>
        <filter val="-"/>
        <filter val="1 000,3"/>
        <filter val="1 100,0"/>
        <filter val="1 250,8"/>
        <filter val="1 303,7"/>
        <filter val="1 328,2"/>
        <filter val="1 473,0"/>
        <filter val="1 564,0"/>
        <filter val="1 598,3"/>
        <filter val="1 741,0"/>
        <filter val="1 940,0"/>
        <filter val="11 576,6"/>
        <filter val="11,7"/>
        <filter val="13 124,1"/>
        <filter val="136 965,5"/>
        <filter val="14,4"/>
        <filter val="15 029,7"/>
        <filter val="150,0"/>
        <filter val="152,0"/>
        <filter val="166,7"/>
        <filter val="17 475,5"/>
        <filter val="17 517,3"/>
        <filter val="180,0"/>
        <filter val="186,6"/>
        <filter val="189,5"/>
        <filter val="190,0"/>
        <filter val="2 000,0"/>
        <filter val="2 036,3"/>
        <filter val="2 134,4"/>
        <filter val="2 202,9"/>
        <filter val="2 262,1"/>
        <filter val="2 295,9"/>
        <filter val="2 592,4"/>
        <filter val="2 634,4"/>
        <filter val="2 989,2"/>
        <filter val="20 358,9"/>
        <filter val="20 759,0"/>
        <filter val="20,0"/>
        <filter val="215,0"/>
        <filter val="219,6"/>
        <filter val="228,6"/>
        <filter val="24 071,8"/>
        <filter val="24 403,5"/>
        <filter val="24 741,3"/>
        <filter val="268,0"/>
        <filter val="27 729,0"/>
        <filter val="27,3"/>
        <filter val="28 039,1"/>
        <filter val="28 229,1"/>
        <filter val="28,0"/>
        <filter val="29 639,5"/>
        <filter val="290,0"/>
        <filter val="297,6"/>
        <filter val="3 039,5"/>
        <filter val="3 286,8"/>
        <filter val="3 487,4"/>
        <filter val="3 531,1"/>
        <filter val="3 692,0"/>
        <filter val="3 893,2"/>
        <filter val="300,0"/>
        <filter val="320,0"/>
        <filter val="347,1"/>
        <filter val="37 865,9"/>
        <filter val="39,6"/>
        <filter val="393,0"/>
        <filter val="396,6"/>
        <filter val="4,3"/>
        <filter val="40,0"/>
        <filter val="400,0"/>
        <filter val="408,0"/>
        <filter val="413,6"/>
        <filter val="430,0"/>
        <filter val="472,3"/>
        <filter val="5 291,7"/>
        <filter val="5 592,0"/>
        <filter val="5,6"/>
        <filter val="50,0"/>
        <filter val="500,0"/>
        <filter val="52,9"/>
        <filter val="53,9"/>
        <filter val="54 771,8"/>
        <filter val="55,0"/>
        <filter val="562,0"/>
        <filter val="6 220,0"/>
        <filter val="6 514,9"/>
        <filter val="6,1"/>
        <filter val="60,0"/>
        <filter val="62,0"/>
        <filter val="627,6"/>
        <filter val="653,2"/>
        <filter val="658,0"/>
        <filter val="69,0"/>
        <filter val="693,3"/>
        <filter val="7 180,0"/>
        <filter val="7,0"/>
        <filter val="70,0"/>
        <filter val="750,0"/>
        <filter val="8 430,8"/>
        <filter val="8 584,2"/>
        <filter val="8,0"/>
        <filter val="8,8"/>
        <filter val="800,0"/>
        <filter val="817,1"/>
        <filter val="830,7"/>
        <filter val="871,0"/>
        <filter val="9 885,7"/>
        <filter val="90,0"/>
        <filter val="90,5"/>
      </filters>
    </filterColumn>
  </autoFilter>
  <mergeCells count="1">
    <mergeCell ref="B1:I1"/>
  </mergeCells>
  <pageMargins left="0.19685039370078741" right="0.19685039370078741" top="0.39370078740157483" bottom="0.19685039370078741" header="0.19685039370078741" footer="0.19685039370078741"/>
  <pageSetup paperSize="9" scale="74" fitToHeight="0" orientation="portrait" r:id="rId1"/>
  <headerFooter alignWithMargins="0"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F18"/>
  <sheetViews>
    <sheetView topLeftCell="A2" zoomScale="120" zoomScaleNormal="120" workbookViewId="0">
      <selection activeCell="E9" sqref="E9"/>
    </sheetView>
  </sheetViews>
  <sheetFormatPr defaultRowHeight="15"/>
  <cols>
    <col min="1" max="1" width="1.85546875" style="1" customWidth="1"/>
    <col min="2" max="2" width="22.28515625" style="1" customWidth="1"/>
    <col min="3" max="3" width="43" style="1" customWidth="1"/>
    <col min="4" max="4" width="12.140625" style="2" customWidth="1"/>
    <col min="5" max="5" width="12.5703125" style="10" customWidth="1"/>
    <col min="6" max="6" width="10.42578125" style="2" customWidth="1"/>
    <col min="7" max="16384" width="9.140625" style="1"/>
  </cols>
  <sheetData>
    <row r="1" spans="2:6" ht="62.25" hidden="1" customHeight="1"/>
    <row r="2" spans="2:6" ht="48.75" customHeight="1">
      <c r="C2" s="9" t="s">
        <v>210</v>
      </c>
    </row>
    <row r="3" spans="2:6" ht="15.75">
      <c r="C3" s="9"/>
      <c r="F3" s="4" t="s">
        <v>0</v>
      </c>
    </row>
    <row r="4" spans="2:6" s="11" customFormat="1" ht="51" customHeight="1">
      <c r="B4" s="7" t="s">
        <v>185</v>
      </c>
      <c r="C4" s="7" t="s">
        <v>186</v>
      </c>
      <c r="D4" s="6" t="s">
        <v>324</v>
      </c>
      <c r="E4" s="7" t="s">
        <v>237</v>
      </c>
      <c r="F4" s="7" t="s">
        <v>104</v>
      </c>
    </row>
    <row r="5" spans="2:6" s="11" customFormat="1" ht="24">
      <c r="B5" s="12" t="s">
        <v>187</v>
      </c>
      <c r="C5" s="13" t="s">
        <v>188</v>
      </c>
      <c r="D5" s="7">
        <f>D6-D7</f>
        <v>133.29999999999995</v>
      </c>
      <c r="E5" s="14">
        <v>0</v>
      </c>
      <c r="F5" s="95">
        <f t="shared" ref="F5:F16" si="0">E5/D5</f>
        <v>0</v>
      </c>
    </row>
    <row r="6" spans="2:6" s="11" customFormat="1" ht="36">
      <c r="B6" s="12" t="s">
        <v>189</v>
      </c>
      <c r="C6" s="13" t="s">
        <v>190</v>
      </c>
      <c r="D6" s="7">
        <v>1000</v>
      </c>
      <c r="E6" s="14"/>
      <c r="F6" s="95">
        <f t="shared" si="0"/>
        <v>0</v>
      </c>
    </row>
    <row r="7" spans="2:6" s="11" customFormat="1" ht="36">
      <c r="B7" s="12" t="s">
        <v>191</v>
      </c>
      <c r="C7" s="13" t="s">
        <v>192</v>
      </c>
      <c r="D7" s="7">
        <v>866.7</v>
      </c>
      <c r="E7" s="14"/>
      <c r="F7" s="95">
        <f t="shared" si="0"/>
        <v>0</v>
      </c>
    </row>
    <row r="8" spans="2:6" s="11" customFormat="1" ht="24">
      <c r="B8" s="12" t="s">
        <v>193</v>
      </c>
      <c r="C8" s="13" t="s">
        <v>194</v>
      </c>
      <c r="D8" s="7">
        <f>D10</f>
        <v>2139.6999999999998</v>
      </c>
      <c r="E8" s="18">
        <f>E9-E10</f>
        <v>10.099999999994907</v>
      </c>
      <c r="F8" s="95">
        <f t="shared" si="0"/>
        <v>4.7202878908234368E-3</v>
      </c>
    </row>
    <row r="9" spans="2:6" s="11" customFormat="1" ht="24">
      <c r="B9" s="12" t="s">
        <v>195</v>
      </c>
      <c r="C9" s="13" t="s">
        <v>196</v>
      </c>
      <c r="D9" s="7">
        <v>0</v>
      </c>
      <c r="E9" s="15">
        <f>' доходы 1 кв 2019'!E72</f>
        <v>20654.699999999997</v>
      </c>
      <c r="F9" s="95"/>
    </row>
    <row r="10" spans="2:6" s="3" customFormat="1" ht="24">
      <c r="B10" s="12" t="s">
        <v>197</v>
      </c>
      <c r="C10" s="13" t="s">
        <v>198</v>
      </c>
      <c r="D10" s="7">
        <v>2139.6999999999998</v>
      </c>
      <c r="E10" s="18">
        <f>'расходы 1 кв 2019'!J220</f>
        <v>20644.600000000002</v>
      </c>
      <c r="F10" s="95"/>
    </row>
    <row r="11" spans="2:6" s="11" customFormat="1" ht="24" hidden="1">
      <c r="B11" s="12" t="s">
        <v>199</v>
      </c>
      <c r="C11" s="13" t="s">
        <v>200</v>
      </c>
      <c r="D11" s="7">
        <v>0</v>
      </c>
      <c r="E11" s="15">
        <v>0</v>
      </c>
      <c r="F11" s="95"/>
    </row>
    <row r="12" spans="2:6" s="11" customFormat="1" ht="24" hidden="1">
      <c r="B12" s="12" t="s">
        <v>201</v>
      </c>
      <c r="C12" s="13" t="s">
        <v>202</v>
      </c>
      <c r="D12" s="7">
        <v>0</v>
      </c>
      <c r="E12" s="15">
        <v>0</v>
      </c>
      <c r="F12" s="95"/>
    </row>
    <row r="13" spans="2:6" s="11" customFormat="1" ht="72" hidden="1">
      <c r="B13" s="12" t="s">
        <v>203</v>
      </c>
      <c r="C13" s="13" t="s">
        <v>204</v>
      </c>
      <c r="D13" s="7">
        <v>0</v>
      </c>
      <c r="E13" s="15">
        <v>0</v>
      </c>
      <c r="F13" s="95"/>
    </row>
    <row r="14" spans="2:6" s="11" customFormat="1" ht="24" hidden="1">
      <c r="B14" s="12" t="s">
        <v>205</v>
      </c>
      <c r="C14" s="12" t="s">
        <v>206</v>
      </c>
      <c r="D14" s="7">
        <v>0</v>
      </c>
      <c r="E14" s="15">
        <v>0</v>
      </c>
      <c r="F14" s="95"/>
    </row>
    <row r="15" spans="2:6" s="11" customFormat="1" ht="36" hidden="1">
      <c r="B15" s="12" t="s">
        <v>207</v>
      </c>
      <c r="C15" s="12" t="s">
        <v>208</v>
      </c>
      <c r="D15" s="7">
        <v>0</v>
      </c>
      <c r="E15" s="15">
        <v>0</v>
      </c>
      <c r="F15" s="95"/>
    </row>
    <row r="16" spans="2:6" s="11" customFormat="1" ht="24">
      <c r="B16" s="12"/>
      <c r="C16" s="12" t="s">
        <v>209</v>
      </c>
      <c r="D16" s="7">
        <f>D8+D5</f>
        <v>2273</v>
      </c>
      <c r="E16" s="15">
        <f>E8</f>
        <v>10.099999999994907</v>
      </c>
      <c r="F16" s="95">
        <f t="shared" si="0"/>
        <v>4.443466783983681E-3</v>
      </c>
    </row>
    <row r="17" spans="4:6" s="11" customFormat="1" ht="12">
      <c r="D17" s="16"/>
      <c r="E17" s="17"/>
      <c r="F17" s="17"/>
    </row>
    <row r="18" spans="4:6" s="11" customFormat="1" ht="12">
      <c r="D18" s="4"/>
      <c r="E18" s="16"/>
      <c r="F18" s="4"/>
    </row>
  </sheetData>
  <pageMargins left="0.62992125984251968" right="0.23622047244094491" top="0.15748031496062992" bottom="0.15748031496062992" header="0" footer="0"/>
  <pageSetup paperSize="9" scale="90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доходы 1 кв 2019</vt:lpstr>
      <vt:lpstr>расходы 1 кв 2019</vt:lpstr>
      <vt:lpstr> по ИФДБ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Панкова М.И</cp:lastModifiedBy>
  <cp:lastPrinted>2019-04-18T11:10:20Z</cp:lastPrinted>
  <dcterms:created xsi:type="dcterms:W3CDTF">2014-11-11T13:19:37Z</dcterms:created>
  <dcterms:modified xsi:type="dcterms:W3CDTF">2019-05-22T09:50:55Z</dcterms:modified>
</cp:coreProperties>
</file>