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344.36351\"/>
    </mc:Choice>
  </mc:AlternateContent>
  <bookViews>
    <workbookView xWindow="-105" yWindow="-105" windowWidth="23250" windowHeight="12570" tabRatio="764"/>
  </bookViews>
  <sheets>
    <sheet name="приложение 1 доходы 2024" sheetId="4" r:id="rId1"/>
  </sheets>
  <definedNames>
    <definedName name="_xlnm._FilterDatabase" localSheetId="0" hidden="1">'приложение 1 доходы 2024'!$B$12:$H$91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" i="4" l="1"/>
  <c r="H51" i="4" l="1"/>
  <c r="H52" i="4"/>
  <c r="H50" i="4"/>
  <c r="H61" i="4"/>
  <c r="H60" i="4" s="1"/>
  <c r="H47" i="4"/>
  <c r="H42" i="4"/>
  <c r="H43" i="4"/>
  <c r="H44" i="4"/>
  <c r="H45" i="4"/>
  <c r="H41" i="4"/>
  <c r="H55" i="4"/>
  <c r="H56" i="4"/>
  <c r="H57" i="4"/>
  <c r="H58" i="4"/>
  <c r="H59" i="4"/>
  <c r="H54" i="4"/>
  <c r="H90" i="4"/>
  <c r="H89" i="4" s="1"/>
  <c r="H88" i="4" s="1"/>
  <c r="H87" i="4"/>
  <c r="H85" i="4"/>
  <c r="H84" i="4" s="1"/>
  <c r="H83" i="4"/>
  <c r="H82" i="4" s="1"/>
  <c r="H81" i="4"/>
  <c r="H80" i="4"/>
  <c r="H77" i="4"/>
  <c r="H78" i="4"/>
  <c r="H76" i="4"/>
  <c r="H71" i="4"/>
  <c r="H72" i="4"/>
  <c r="H73" i="4"/>
  <c r="H74" i="4"/>
  <c r="H70" i="4"/>
  <c r="H66" i="4"/>
  <c r="H67" i="4"/>
  <c r="H68" i="4"/>
  <c r="H65" i="4"/>
  <c r="H64" i="4" s="1"/>
  <c r="H38" i="4"/>
  <c r="H37" i="4" s="1"/>
  <c r="H36" i="4"/>
  <c r="H35" i="4"/>
  <c r="H33" i="4"/>
  <c r="H32" i="4"/>
  <c r="H30" i="4"/>
  <c r="H29" i="4" s="1"/>
  <c r="H27" i="4"/>
  <c r="H26" i="4" s="1"/>
  <c r="H25" i="4"/>
  <c r="H24" i="4"/>
  <c r="H23" i="4"/>
  <c r="H22" i="4"/>
  <c r="H17" i="4"/>
  <c r="H18" i="4"/>
  <c r="H19" i="4"/>
  <c r="H16" i="4"/>
  <c r="H86" i="4"/>
  <c r="G89" i="4"/>
  <c r="G88" i="4" s="1"/>
  <c r="G86" i="4"/>
  <c r="G84" i="4"/>
  <c r="G82" i="4"/>
  <c r="G79" i="4"/>
  <c r="G75" i="4"/>
  <c r="G69" i="4"/>
  <c r="G64" i="4"/>
  <c r="G60" i="4"/>
  <c r="G53" i="4"/>
  <c r="G49" i="4"/>
  <c r="G46" i="4"/>
  <c r="G40" i="4"/>
  <c r="G37" i="4"/>
  <c r="G34" i="4"/>
  <c r="G29" i="4"/>
  <c r="G26" i="4"/>
  <c r="G21" i="4"/>
  <c r="G20" i="4" s="1"/>
  <c r="G15" i="4"/>
  <c r="G14" i="4" s="1"/>
  <c r="H49" i="4" l="1"/>
  <c r="H40" i="4"/>
  <c r="H31" i="4"/>
  <c r="H53" i="4"/>
  <c r="H79" i="4"/>
  <c r="H34" i="4"/>
  <c r="H21" i="4"/>
  <c r="H20" i="4" s="1"/>
  <c r="H75" i="4"/>
  <c r="H69" i="4"/>
  <c r="H15" i="4"/>
  <c r="H14" i="4" s="1"/>
  <c r="G28" i="4"/>
  <c r="G13" i="4" s="1"/>
  <c r="G63" i="4"/>
  <c r="G62" i="4" s="1"/>
  <c r="D48" i="4"/>
  <c r="H48" i="4" s="1"/>
  <c r="H46" i="4" s="1"/>
  <c r="H28" i="4" l="1"/>
  <c r="H13" i="4" s="1"/>
  <c r="H63" i="4"/>
  <c r="H62" i="4" s="1"/>
  <c r="G91" i="4"/>
  <c r="D46" i="4"/>
  <c r="F90" i="4"/>
  <c r="E89" i="4"/>
  <c r="E88" i="4" s="1"/>
  <c r="D89" i="4"/>
  <c r="D88" i="4" s="1"/>
  <c r="F87" i="4"/>
  <c r="E86" i="4"/>
  <c r="D86" i="4"/>
  <c r="F85" i="4"/>
  <c r="E84" i="4"/>
  <c r="D84" i="4"/>
  <c r="F83" i="4"/>
  <c r="E82" i="4"/>
  <c r="D82" i="4"/>
  <c r="F81" i="4"/>
  <c r="F80" i="4"/>
  <c r="E79" i="4"/>
  <c r="D79" i="4"/>
  <c r="F78" i="4"/>
  <c r="F77" i="4"/>
  <c r="F76" i="4"/>
  <c r="E75" i="4"/>
  <c r="D75" i="4"/>
  <c r="F74" i="4"/>
  <c r="F73" i="4"/>
  <c r="F72" i="4"/>
  <c r="F71" i="4"/>
  <c r="F70" i="4"/>
  <c r="E69" i="4"/>
  <c r="D69" i="4"/>
  <c r="F68" i="4"/>
  <c r="F67" i="4"/>
  <c r="F66" i="4"/>
  <c r="F65" i="4"/>
  <c r="E64" i="4"/>
  <c r="D64" i="4"/>
  <c r="F61" i="4"/>
  <c r="E60" i="4"/>
  <c r="D60" i="4"/>
  <c r="F59" i="4"/>
  <c r="F58" i="4"/>
  <c r="F57" i="4"/>
  <c r="F56" i="4"/>
  <c r="F55" i="4"/>
  <c r="F54" i="4"/>
  <c r="E53" i="4"/>
  <c r="D53" i="4"/>
  <c r="F52" i="4"/>
  <c r="F51" i="4"/>
  <c r="F50" i="4"/>
  <c r="E49" i="4"/>
  <c r="D49" i="4"/>
  <c r="F48" i="4"/>
  <c r="E47" i="4"/>
  <c r="F47" i="4" s="1"/>
  <c r="F45" i="4"/>
  <c r="E44" i="4"/>
  <c r="F44" i="4" s="1"/>
  <c r="F43" i="4"/>
  <c r="F42" i="4"/>
  <c r="F41" i="4"/>
  <c r="D40" i="4"/>
  <c r="F39" i="4"/>
  <c r="F38" i="4"/>
  <c r="E37" i="4"/>
  <c r="D37" i="4"/>
  <c r="F36" i="4"/>
  <c r="F35" i="4"/>
  <c r="E34" i="4"/>
  <c r="D34" i="4"/>
  <c r="F33" i="4"/>
  <c r="F32" i="4"/>
  <c r="E31" i="4"/>
  <c r="D31" i="4"/>
  <c r="F30" i="4"/>
  <c r="E29" i="4"/>
  <c r="D29" i="4"/>
  <c r="F27" i="4"/>
  <c r="E26" i="4"/>
  <c r="D26" i="4"/>
  <c r="F25" i="4"/>
  <c r="F24" i="4"/>
  <c r="F23" i="4"/>
  <c r="F22" i="4"/>
  <c r="E21" i="4"/>
  <c r="E20" i="4" s="1"/>
  <c r="D21" i="4"/>
  <c r="D20" i="4" s="1"/>
  <c r="E19" i="4"/>
  <c r="E15" i="4" s="1"/>
  <c r="E14" i="4" s="1"/>
  <c r="D15" i="4"/>
  <c r="D14" i="4" s="1"/>
  <c r="F18" i="4"/>
  <c r="F17" i="4"/>
  <c r="F16" i="4"/>
  <c r="H91" i="4" l="1"/>
  <c r="E28" i="4"/>
  <c r="F26" i="4"/>
  <c r="F49" i="4"/>
  <c r="F89" i="4"/>
  <c r="F34" i="4"/>
  <c r="E40" i="4"/>
  <c r="F40" i="4" s="1"/>
  <c r="F31" i="4"/>
  <c r="F84" i="4"/>
  <c r="F60" i="4"/>
  <c r="F37" i="4"/>
  <c r="F29" i="4"/>
  <c r="F20" i="4"/>
  <c r="F15" i="4"/>
  <c r="F79" i="4"/>
  <c r="D28" i="4"/>
  <c r="F53" i="4"/>
  <c r="F75" i="4"/>
  <c r="F86" i="4"/>
  <c r="F69" i="4"/>
  <c r="F82" i="4"/>
  <c r="D63" i="4"/>
  <c r="D62" i="4" s="1"/>
  <c r="E63" i="4"/>
  <c r="E62" i="4" s="1"/>
  <c r="F88" i="4"/>
  <c r="F14" i="4"/>
  <c r="E46" i="4"/>
  <c r="F46" i="4" s="1"/>
  <c r="F64" i="4"/>
  <c r="F21" i="4"/>
  <c r="F19" i="4"/>
  <c r="F28" i="4" l="1"/>
  <c r="F63" i="4"/>
  <c r="D13" i="4"/>
  <c r="D91" i="4" s="1"/>
  <c r="F62" i="4"/>
  <c r="E13" i="4"/>
  <c r="F13" i="4" l="1"/>
  <c r="E91" i="4"/>
  <c r="F91" i="4" s="1"/>
</calcChain>
</file>

<file path=xl/sharedStrings.xml><?xml version="1.0" encoding="utf-8"?>
<sst xmlns="http://schemas.openxmlformats.org/spreadsheetml/2006/main" count="178" uniqueCount="172">
  <si>
    <t>Приложение № 1</t>
  </si>
  <si>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</si>
  <si>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</si>
  <si>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</si>
  <si>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</si>
  <si>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</si>
  <si>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</si>
  <si>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</si>
  <si>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</si>
  <si>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</si>
  <si>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</si>
  <si>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</si>
  <si>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</si>
  <si>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</si>
  <si>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</si>
  <si>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</si>
  <si>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</si>
  <si>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</si>
  <si>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</si>
  <si>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</si>
  <si>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</si>
  <si>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</si>
  <si>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</si>
  <si>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</si>
  <si>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</si>
  <si>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</si>
  <si>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</si>
  <si>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</si>
  <si>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</si>
  <si>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</si>
  <si>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</si>
  <si>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</si>
  <si>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</si>
  <si>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</si>
  <si>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</si>
  <si>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</si>
  <si>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</si>
  <si>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</si>
  <si>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</si>
  <si>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</si>
  <si>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</si>
  <si>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</si>
  <si>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</si>
  <si>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</si>
  <si>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</si>
  <si>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</si>
  <si>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</si>
  <si>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</si>
  <si>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</si>
  <si>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</si>
  <si>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</si>
  <si>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</si>
  <si>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</si>
  <si>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</si>
  <si>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</si>
  <si>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</si>
  <si>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</si>
  <si>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</si>
  <si>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</si>
  <si>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</si>
  <si>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</si>
  <si>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</si>
  <si>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</si>
  <si>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</si>
  <si>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</si>
  <si>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</si>
  <si>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</si>
  <si>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</si>
  <si>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</si>
  <si>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</si>
  <si>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</si>
  <si>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</si>
  <si>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</si>
  <si>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</si>
  <si>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</si>
  <si>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</si>
  <si>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</si>
  <si>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</si>
  <si>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</si>
  <si>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</si>
  <si>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</si>
  <si>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</si>
  <si>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</si>
  <si>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</si>
  <si>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</si>
  <si>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</si>
  <si>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</si>
  <si>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</si>
  <si>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</si>
  <si>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</si>
  <si>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</si>
  <si>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</si>
  <si>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</si>
  <si>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</si>
  <si>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</si>
  <si>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</si>
  <si>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</si>
  <si>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</si>
  <si>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</si>
  <si>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</si>
  <si>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</si>
  <si>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</si>
  <si>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</si>
  <si>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</si>
  <si>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</si>
  <si>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</si>
  <si>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</si>
  <si>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</si>
  <si>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</si>
  <si>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от 20.05.2021 г.  № 182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</si>
  <si>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</si>
  <si>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</si>
  <si>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</si>
  <si>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</si>
  <si>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</si>
  <si>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</si>
  <si>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</si>
  <si>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</si>
  <si>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</si>
  <si>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</si>
  <si>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</si>
  <si>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</si>
  <si>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</si>
  <si>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</si>
  <si>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</si>
  <si>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000 2 00 00000 00 0000 000</t>
  </si>
  <si>
    <t>000 2 02 00000 00 0000 000</t>
  </si>
  <si>
    <t>000 2 02 10000 00 0000 150</t>
  </si>
  <si>
    <t>000 1 09 00000 00 0000 000</t>
  </si>
  <si>
    <t>000 1 17 00000 00 0000 000</t>
  </si>
  <si>
    <t>000 2 02 20000 00 0000 150</t>
  </si>
  <si>
    <t>000 2 02 30000 00 0000 150</t>
  </si>
  <si>
    <t>000 2 02 40000 00 0000 150</t>
  </si>
  <si>
    <t>000 2 07 00000 00 0000 150</t>
  </si>
  <si>
    <t xml:space="preserve">000 2 18 00000 00 0000 000 </t>
  </si>
  <si>
    <t>000 2 18 00000 00 0000 150</t>
  </si>
  <si>
    <t>ДОТАЦИИ БЮДЖЕТАМ БЮДЖЕТНОЙ СИСТЕМЫ РОССИЙСКОЙ ФЕДЕРАЦИИ</t>
  </si>
  <si>
    <t>650 2 02 19999 13 0000 150</t>
  </si>
  <si>
    <t>Прочие дотации бюджетам городских поселений</t>
  </si>
  <si>
    <t>ШТРАФЫ, САНКЦИИ, ВОЗМЕЩЕНИЕ УЩЕРБА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</si>
  <si>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</si>
  <si>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Исполнено за 9 месяцев 2022 года</t>
  </si>
  <si>
    <t>% исполнения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</si>
  <si>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</si>
  <si>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</si>
  <si>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</si>
  <si>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</si>
  <si>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</si>
  <si>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</si>
  <si>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</si>
  <si>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</si>
  <si>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</si>
  <si>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</si>
  <si>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</si>
  <si>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</si>
  <si>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</si>
  <si>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</si>
  <si>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</si>
  <si>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</si>
  <si>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Доходы бюджета городского поселения Игрим на 2024 год</t>
  </si>
  <si>
    <t>План на 2024 год</t>
  </si>
  <si>
    <t>182 1 03 02230 01 0000 110</t>
  </si>
  <si>
    <t>182 1 03 02240 01 0000 110</t>
  </si>
  <si>
    <t>182 1 03 02250 01 0000 110</t>
  </si>
  <si>
    <t>182 1 03 02260 01 0000 110</t>
  </si>
  <si>
    <t>042 1 16 18050 13 0000 140</t>
  </si>
  <si>
    <t>042 1 16 32000 13 0000 140</t>
  </si>
  <si>
    <t>370 1 16 02010 02 0000 140</t>
  </si>
  <si>
    <t>от 26.12.2023 г.  № 36</t>
  </si>
  <si>
    <t>Сумма уточнения</t>
  </si>
  <si>
    <t>Сумма на 2024 год</t>
  </si>
  <si>
    <t>от 23.05.2024 г. 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</si>
</sst>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  <xf numFmtId="9" fontId="9" fillId="0" borderId="0" applyFont="0" applyFill="0" applyBorder="0" applyAlignment="0" applyProtection="0"/>
  </cellStyleXfs>
  <cellXfs count="38">
    <xf numFmtId="0" fontId="0" fillId="0" borderId="0" xfId="0"/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/>
    <xf numFmtId="3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9" fontId="7" fillId="0" borderId="2" xfId="6" applyFont="1" applyFill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top" wrapText="1"/>
    </xf>
    <xf numFmtId="164" fontId="8" fillId="4" borderId="2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8" fillId="5" borderId="2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164" fontId="7" fillId="0" borderId="4" xfId="0" applyNumberFormat="1" applyFont="1" applyBorder="1" applyAlignment="1">
      <alignment horizontal="center" vertical="top" wrapText="1"/>
    </xf>
    <xf numFmtId="3" fontId="7" fillId="0" borderId="7" xfId="0" applyNumberFormat="1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164" fontId="1" fillId="0" borderId="0" xfId="0" applyNumberFormat="1" applyFont="1"/>
    <xf numFmtId="164" fontId="1" fillId="0" borderId="0" xfId="0" applyNumberFormat="1" applyFont="1" applyFill="1"/>
    <xf numFmtId="3" fontId="7" fillId="0" borderId="8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Процентный" xfId="6" builtinId="5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93"/>
  <sheetViews>
    <sheetView tabSelected="1" topLeftCell="B1" zoomScaleNormal="100" workbookViewId="0">
      <selection activeCell="H5" sqref="H5"/>
    </sheetView>
  </sheetViews>
  <sheetFormatPr defaultColWidth="9.140625" defaultRowHeight="15" x14ac:dyDescent="0.25"/>
  <cols>
    <col min="1" max="1" width="4.85546875" style="14" hidden="1" customWidth="1"/>
    <col min="2" max="2" width="23.7109375" style="14" customWidth="1"/>
    <col min="3" max="3" width="59.28515625" style="3" customWidth="1"/>
    <col min="4" max="4" width="12" style="9" customWidth="1"/>
    <col min="5" max="5" width="11" style="16" hidden="1" customWidth="1"/>
    <col min="6" max="6" width="11.28515625" style="16" hidden="1" customWidth="1"/>
    <col min="7" max="8" width="12" style="9" customWidth="1"/>
    <col min="9" max="16384" width="9.140625" style="14"/>
  </cols>
  <sheetData>
    <row r="1" spans="2:8" x14ac:dyDescent="0.25">
      <c r="C1" s="14"/>
      <c r="D1" s="15"/>
      <c r="E1" s="15"/>
      <c r="F1" s="15" t="s">
        <v>0</v>
      </c>
      <c r="G1" s="15"/>
      <c r="H1" s="4" t="s">
        <v>0</v>
      </c>
    </row>
    <row r="2" spans="2:8" x14ac:dyDescent="0.25">
      <c r="C2" s="14"/>
      <c r="D2" s="15"/>
      <c r="E2" s="15"/>
      <c r="F2" s="15" t="s">
        <v>74</v>
      </c>
      <c r="G2" s="15"/>
      <c r="H2" s="4" t="s">
        <v>74</v>
      </c>
    </row>
    <row r="3" spans="2:8" ht="12" customHeight="1" x14ac:dyDescent="0.25">
      <c r="C3" s="14"/>
      <c r="D3" s="15"/>
      <c r="E3" s="15"/>
      <c r="F3" s="15" t="s">
        <v>73</v>
      </c>
      <c r="G3" s="15"/>
      <c r="H3" s="4" t="s">
        <v>73</v>
      </c>
    </row>
    <row r="4" spans="2:8" ht="15" customHeight="1" x14ac:dyDescent="0.25">
      <c r="C4" s="14"/>
      <c r="D4" s="15"/>
      <c r="E4" s="15"/>
      <c r="F4" s="15" t="s">
        <v>109</v>
      </c>
      <c r="G4" s="15"/>
      <c r="H4" s="4" t="s">
        <v>171</v>
      </c>
    </row>
    <row r="5" spans="2:8" x14ac:dyDescent="0.25">
      <c r="D5" s="4"/>
      <c r="E5" s="15"/>
      <c r="F5" s="15"/>
      <c r="G5" s="4"/>
      <c r="H5" s="4"/>
    </row>
    <row r="6" spans="2:8" ht="13.5" customHeight="1" x14ac:dyDescent="0.25">
      <c r="D6" s="4"/>
      <c r="G6" s="4"/>
      <c r="H6" s="4" t="s">
        <v>0</v>
      </c>
    </row>
    <row r="7" spans="2:8" ht="12.75" customHeight="1" x14ac:dyDescent="0.25">
      <c r="D7" s="4"/>
      <c r="G7" s="4"/>
      <c r="H7" s="4" t="s">
        <v>74</v>
      </c>
    </row>
    <row r="8" spans="2:8" ht="13.5" customHeight="1" x14ac:dyDescent="0.25">
      <c r="D8" s="4"/>
      <c r="G8" s="4"/>
      <c r="H8" s="4" t="s">
        <v>73</v>
      </c>
    </row>
    <row r="9" spans="2:8" x14ac:dyDescent="0.25">
      <c r="D9" s="4"/>
      <c r="G9" s="4"/>
      <c r="H9" s="4" t="s">
        <v>168</v>
      </c>
    </row>
    <row r="10" spans="2:8" ht="21" customHeight="1" x14ac:dyDescent="0.25">
      <c r="B10" s="37" t="s">
        <v>159</v>
      </c>
      <c r="C10" s="37"/>
      <c r="D10" s="37"/>
      <c r="E10" s="17"/>
      <c r="F10" s="14"/>
      <c r="G10" s="14"/>
      <c r="H10" s="14"/>
    </row>
    <row r="11" spans="2:8" x14ac:dyDescent="0.25">
      <c r="D11" s="5"/>
      <c r="G11" s="5"/>
      <c r="H11" s="5" t="s">
        <v>1</v>
      </c>
    </row>
    <row r="12" spans="2:8" s="20" customFormat="1" ht="38.25" x14ac:dyDescent="0.25">
      <c r="B12" s="18" t="s">
        <v>2</v>
      </c>
      <c r="C12" s="6" t="s">
        <v>3</v>
      </c>
      <c r="D12" s="6" t="s">
        <v>160</v>
      </c>
      <c r="E12" s="18" t="s">
        <v>141</v>
      </c>
      <c r="F12" s="19" t="s">
        <v>142</v>
      </c>
      <c r="G12" s="6" t="s">
        <v>169</v>
      </c>
      <c r="H12" s="6" t="s">
        <v>170</v>
      </c>
    </row>
    <row r="13" spans="2:8" ht="15.75" customHeight="1" x14ac:dyDescent="0.25">
      <c r="B13" s="21" t="s">
        <v>110</v>
      </c>
      <c r="C13" s="21" t="s">
        <v>32</v>
      </c>
      <c r="D13" s="22">
        <f>D14+D20+D26+D28+D37+D39+D40+D46+D49+D53+D60</f>
        <v>69627.399999999994</v>
      </c>
      <c r="E13" s="22">
        <f>E14+E20+E26+E28+E37+E39+E40+E46+E49+E53+E60</f>
        <v>33867.700000000004</v>
      </c>
      <c r="F13" s="23">
        <f>E13/D13</f>
        <v>0.48641339472678868</v>
      </c>
      <c r="G13" s="22">
        <f>G14+G20+G26+G28+G37+G39+G40+G46+G49+G53+G60</f>
        <v>4000</v>
      </c>
      <c r="H13" s="22">
        <f>H14+H20+H26+H28+H37+H39+H40+H46+H49+H53+H60</f>
        <v>73627.399999999994</v>
      </c>
    </row>
    <row r="14" spans="2:8" x14ac:dyDescent="0.25">
      <c r="B14" s="21" t="s">
        <v>111</v>
      </c>
      <c r="C14" s="21" t="s">
        <v>4</v>
      </c>
      <c r="D14" s="22">
        <f>D15</f>
        <v>25656</v>
      </c>
      <c r="E14" s="22">
        <f>E15</f>
        <v>14745.5</v>
      </c>
      <c r="F14" s="23">
        <f t="shared" ref="F14:F81" si="0">E14/D14</f>
        <v>0.57473885251013412</v>
      </c>
      <c r="G14" s="22">
        <f>G15</f>
        <v>4000</v>
      </c>
      <c r="H14" s="22">
        <f>H15</f>
        <v>29656</v>
      </c>
    </row>
    <row r="15" spans="2:8" x14ac:dyDescent="0.25">
      <c r="B15" s="24" t="s">
        <v>112</v>
      </c>
      <c r="C15" s="7" t="s">
        <v>5</v>
      </c>
      <c r="D15" s="1">
        <f>SUM(D16:D19)</f>
        <v>25656</v>
      </c>
      <c r="E15" s="22">
        <f>SUM(E16:E19)</f>
        <v>14745.5</v>
      </c>
      <c r="F15" s="23">
        <f t="shared" si="0"/>
        <v>0.57473885251013412</v>
      </c>
      <c r="G15" s="1">
        <f>SUM(G16:G19)</f>
        <v>4000</v>
      </c>
      <c r="H15" s="1">
        <f>SUM(H16:H19)</f>
        <v>29656</v>
      </c>
    </row>
    <row r="16" spans="2:8" ht="53.25" customHeight="1" x14ac:dyDescent="0.25">
      <c r="B16" s="21" t="s">
        <v>6</v>
      </c>
      <c r="C16" s="2" t="s">
        <v>7</v>
      </c>
      <c r="D16" s="8">
        <v>25451</v>
      </c>
      <c r="E16" s="25">
        <v>14560.9</v>
      </c>
      <c r="F16" s="23">
        <f t="shared" si="0"/>
        <v>0.57211504459549722</v>
      </c>
      <c r="G16" s="8">
        <v>4000</v>
      </c>
      <c r="H16" s="8">
        <f>D16+G16</f>
        <v>29451</v>
      </c>
    </row>
    <row r="17" spans="2:8" ht="85.5" customHeight="1" x14ac:dyDescent="0.25">
      <c r="B17" s="21" t="s">
        <v>8</v>
      </c>
      <c r="C17" s="2" t="s">
        <v>9</v>
      </c>
      <c r="D17" s="8">
        <v>100</v>
      </c>
      <c r="E17" s="25">
        <v>46.6</v>
      </c>
      <c r="F17" s="23">
        <f t="shared" si="0"/>
        <v>0.46600000000000003</v>
      </c>
      <c r="G17" s="8">
        <v>0</v>
      </c>
      <c r="H17" s="8">
        <f t="shared" ref="H17:H19" si="1">D17+G17</f>
        <v>100</v>
      </c>
    </row>
    <row r="18" spans="2:8" ht="36" customHeight="1" x14ac:dyDescent="0.25">
      <c r="B18" s="21" t="s">
        <v>10</v>
      </c>
      <c r="C18" s="2" t="s">
        <v>11</v>
      </c>
      <c r="D18" s="8">
        <v>100</v>
      </c>
      <c r="E18" s="25">
        <v>134.4</v>
      </c>
      <c r="F18" s="23">
        <f t="shared" si="0"/>
        <v>1.3440000000000001</v>
      </c>
      <c r="G18" s="8">
        <v>0</v>
      </c>
      <c r="H18" s="8">
        <f t="shared" si="1"/>
        <v>100</v>
      </c>
    </row>
    <row r="19" spans="2:8" ht="61.5" customHeight="1" x14ac:dyDescent="0.25">
      <c r="B19" s="21" t="s">
        <v>143</v>
      </c>
      <c r="C19" s="2" t="s">
        <v>144</v>
      </c>
      <c r="D19" s="8">
        <v>5</v>
      </c>
      <c r="E19" s="26">
        <f>3.6</f>
        <v>3.6</v>
      </c>
      <c r="F19" s="23">
        <f t="shared" si="0"/>
        <v>0.72</v>
      </c>
      <c r="G19" s="8">
        <v>0</v>
      </c>
      <c r="H19" s="8">
        <f t="shared" si="1"/>
        <v>5</v>
      </c>
    </row>
    <row r="20" spans="2:8" ht="27" customHeight="1" x14ac:dyDescent="0.25">
      <c r="B20" s="21" t="s">
        <v>113</v>
      </c>
      <c r="C20" s="21" t="s">
        <v>106</v>
      </c>
      <c r="D20" s="25">
        <f>D21</f>
        <v>13027</v>
      </c>
      <c r="E20" s="25">
        <f>E21</f>
        <v>9761.7000000000007</v>
      </c>
      <c r="F20" s="23">
        <f t="shared" si="0"/>
        <v>0.74934367083749143</v>
      </c>
      <c r="G20" s="25">
        <f>G21</f>
        <v>0</v>
      </c>
      <c r="H20" s="25">
        <f>H21</f>
        <v>13027</v>
      </c>
    </row>
    <row r="21" spans="2:8" ht="24" customHeight="1" x14ac:dyDescent="0.25">
      <c r="B21" s="21" t="s">
        <v>114</v>
      </c>
      <c r="C21" s="2" t="s">
        <v>67</v>
      </c>
      <c r="D21" s="8">
        <f>SUM(D22:D25)</f>
        <v>13027</v>
      </c>
      <c r="E21" s="25">
        <f>SUM(E22:E25)</f>
        <v>9761.7000000000007</v>
      </c>
      <c r="F21" s="23">
        <f t="shared" si="0"/>
        <v>0.74934367083749143</v>
      </c>
      <c r="G21" s="8">
        <f>SUM(G22:G25)</f>
        <v>0</v>
      </c>
      <c r="H21" s="8">
        <f>SUM(H22:H25)</f>
        <v>13027</v>
      </c>
    </row>
    <row r="22" spans="2:8" ht="49.5" customHeight="1" x14ac:dyDescent="0.25">
      <c r="B22" s="21" t="s">
        <v>161</v>
      </c>
      <c r="C22" s="2" t="s">
        <v>69</v>
      </c>
      <c r="D22" s="8">
        <v>6392</v>
      </c>
      <c r="E22" s="25">
        <v>4773</v>
      </c>
      <c r="F22" s="23">
        <f t="shared" si="0"/>
        <v>0.74671464330413018</v>
      </c>
      <c r="G22" s="8">
        <v>0</v>
      </c>
      <c r="H22" s="8">
        <f t="shared" ref="H22:H27" si="2">D22+G22</f>
        <v>6392</v>
      </c>
    </row>
    <row r="23" spans="2:8" ht="63" customHeight="1" x14ac:dyDescent="0.25">
      <c r="B23" s="21" t="s">
        <v>162</v>
      </c>
      <c r="C23" s="2" t="s">
        <v>70</v>
      </c>
      <c r="D23" s="8">
        <v>32</v>
      </c>
      <c r="E23" s="25">
        <v>27</v>
      </c>
      <c r="F23" s="23">
        <f t="shared" si="0"/>
        <v>0.84375</v>
      </c>
      <c r="G23" s="8">
        <v>0</v>
      </c>
      <c r="H23" s="8">
        <f t="shared" si="2"/>
        <v>32</v>
      </c>
    </row>
    <row r="24" spans="2:8" ht="50.25" customHeight="1" x14ac:dyDescent="0.25">
      <c r="B24" s="21" t="s">
        <v>163</v>
      </c>
      <c r="C24" s="2" t="s">
        <v>71</v>
      </c>
      <c r="D24" s="8">
        <v>7270</v>
      </c>
      <c r="E24" s="25">
        <v>5494.5</v>
      </c>
      <c r="F24" s="23">
        <f t="shared" si="0"/>
        <v>0.75577716643741399</v>
      </c>
      <c r="G24" s="8">
        <v>0</v>
      </c>
      <c r="H24" s="8">
        <f t="shared" si="2"/>
        <v>7270</v>
      </c>
    </row>
    <row r="25" spans="2:8" ht="51.75" customHeight="1" x14ac:dyDescent="0.25">
      <c r="B25" s="21" t="s">
        <v>164</v>
      </c>
      <c r="C25" s="2" t="s">
        <v>91</v>
      </c>
      <c r="D25" s="8">
        <v>-667</v>
      </c>
      <c r="E25" s="25">
        <v>-532.79999999999995</v>
      </c>
      <c r="F25" s="23">
        <f t="shared" si="0"/>
        <v>0.79880059970014983</v>
      </c>
      <c r="G25" s="8">
        <v>0</v>
      </c>
      <c r="H25" s="8">
        <f t="shared" si="2"/>
        <v>-667</v>
      </c>
    </row>
    <row r="26" spans="2:8" x14ac:dyDescent="0.25">
      <c r="B26" s="21" t="s">
        <v>115</v>
      </c>
      <c r="C26" s="21" t="s">
        <v>12</v>
      </c>
      <c r="D26" s="25">
        <f>D27</f>
        <v>68</v>
      </c>
      <c r="E26" s="25">
        <f>E27</f>
        <v>28.9</v>
      </c>
      <c r="F26" s="23">
        <f t="shared" si="0"/>
        <v>0.42499999999999999</v>
      </c>
      <c r="G26" s="25">
        <f>G27</f>
        <v>0</v>
      </c>
      <c r="H26" s="25">
        <f>H27</f>
        <v>68</v>
      </c>
    </row>
    <row r="27" spans="2:8" x14ac:dyDescent="0.25">
      <c r="B27" s="27" t="s">
        <v>13</v>
      </c>
      <c r="C27" s="2" t="s">
        <v>14</v>
      </c>
      <c r="D27" s="8">
        <v>68</v>
      </c>
      <c r="E27" s="25">
        <v>28.9</v>
      </c>
      <c r="F27" s="23">
        <f t="shared" si="0"/>
        <v>0.42499999999999999</v>
      </c>
      <c r="G27" s="8">
        <v>0</v>
      </c>
      <c r="H27" s="8">
        <f t="shared" si="2"/>
        <v>68</v>
      </c>
    </row>
    <row r="28" spans="2:8" x14ac:dyDescent="0.25">
      <c r="B28" s="21" t="s">
        <v>116</v>
      </c>
      <c r="C28" s="21" t="s">
        <v>15</v>
      </c>
      <c r="D28" s="22">
        <f>D29+D31+D34</f>
        <v>5125</v>
      </c>
      <c r="E28" s="22">
        <f>E29+E31+E34</f>
        <v>1655.3</v>
      </c>
      <c r="F28" s="23">
        <f t="shared" si="0"/>
        <v>0.3229853658536585</v>
      </c>
      <c r="G28" s="22">
        <f>G29+G31+G34</f>
        <v>0</v>
      </c>
      <c r="H28" s="22">
        <f>H29+H31+H34</f>
        <v>5125</v>
      </c>
    </row>
    <row r="29" spans="2:8" x14ac:dyDescent="0.25">
      <c r="B29" s="21" t="s">
        <v>118</v>
      </c>
      <c r="C29" s="2" t="s">
        <v>97</v>
      </c>
      <c r="D29" s="1">
        <f>D30</f>
        <v>2500</v>
      </c>
      <c r="E29" s="22">
        <f>E30</f>
        <v>375.1</v>
      </c>
      <c r="F29" s="23">
        <f t="shared" si="0"/>
        <v>0.15004000000000001</v>
      </c>
      <c r="G29" s="1">
        <f>G30</f>
        <v>0</v>
      </c>
      <c r="H29" s="1">
        <f>H30</f>
        <v>2500</v>
      </c>
    </row>
    <row r="30" spans="2:8" ht="38.25" x14ac:dyDescent="0.25">
      <c r="B30" s="21" t="s">
        <v>33</v>
      </c>
      <c r="C30" s="2" t="s">
        <v>117</v>
      </c>
      <c r="D30" s="8">
        <v>2500</v>
      </c>
      <c r="E30" s="28">
        <v>375.1</v>
      </c>
      <c r="F30" s="23">
        <f t="shared" si="0"/>
        <v>0.15004000000000001</v>
      </c>
      <c r="G30" s="8">
        <v>0</v>
      </c>
      <c r="H30" s="8">
        <f t="shared" ref="H30" si="3">D30+G30</f>
        <v>2500</v>
      </c>
    </row>
    <row r="31" spans="2:8" x14ac:dyDescent="0.25">
      <c r="B31" s="21" t="s">
        <v>119</v>
      </c>
      <c r="C31" s="2" t="s">
        <v>92</v>
      </c>
      <c r="D31" s="1">
        <f>D32+D33</f>
        <v>325</v>
      </c>
      <c r="E31" s="22">
        <f>E32+E33</f>
        <v>76.7</v>
      </c>
      <c r="F31" s="23">
        <f t="shared" si="0"/>
        <v>0.23600000000000002</v>
      </c>
      <c r="G31" s="1">
        <f>G32+G33</f>
        <v>0</v>
      </c>
      <c r="H31" s="1">
        <f>H32+H33</f>
        <v>325</v>
      </c>
    </row>
    <row r="32" spans="2:8" x14ac:dyDescent="0.25">
      <c r="B32" s="21" t="s">
        <v>95</v>
      </c>
      <c r="C32" s="2" t="s">
        <v>93</v>
      </c>
      <c r="D32" s="1">
        <v>55</v>
      </c>
      <c r="E32" s="22">
        <v>21.3</v>
      </c>
      <c r="F32" s="23">
        <f t="shared" si="0"/>
        <v>0.38727272727272727</v>
      </c>
      <c r="G32" s="1">
        <v>0</v>
      </c>
      <c r="H32" s="8">
        <f t="shared" ref="H32:H33" si="4">D32+G32</f>
        <v>55</v>
      </c>
    </row>
    <row r="33" spans="2:8" x14ac:dyDescent="0.25">
      <c r="B33" s="21" t="s">
        <v>96</v>
      </c>
      <c r="C33" s="2" t="s">
        <v>94</v>
      </c>
      <c r="D33" s="1">
        <v>270</v>
      </c>
      <c r="E33" s="22">
        <v>55.4</v>
      </c>
      <c r="F33" s="23">
        <f t="shared" si="0"/>
        <v>0.20518518518518519</v>
      </c>
      <c r="G33" s="1">
        <v>0</v>
      </c>
      <c r="H33" s="8">
        <f t="shared" si="4"/>
        <v>270</v>
      </c>
    </row>
    <row r="34" spans="2:8" x14ac:dyDescent="0.25">
      <c r="B34" s="21" t="s">
        <v>120</v>
      </c>
      <c r="C34" s="2" t="s">
        <v>16</v>
      </c>
      <c r="D34" s="8">
        <f>SUM(D35:D36)</f>
        <v>2300</v>
      </c>
      <c r="E34" s="25">
        <f>SUM(E35:E36)</f>
        <v>1203.5</v>
      </c>
      <c r="F34" s="23">
        <f t="shared" si="0"/>
        <v>0.52326086956521745</v>
      </c>
      <c r="G34" s="8">
        <f>SUM(G35:G36)</f>
        <v>0</v>
      </c>
      <c r="H34" s="8">
        <f>SUM(H35:H36)</f>
        <v>2300</v>
      </c>
    </row>
    <row r="35" spans="2:8" ht="26.25" customHeight="1" x14ac:dyDescent="0.25">
      <c r="B35" s="21" t="s">
        <v>34</v>
      </c>
      <c r="C35" s="2" t="s">
        <v>35</v>
      </c>
      <c r="D35" s="8">
        <v>2070</v>
      </c>
      <c r="E35" s="25">
        <v>1152.4000000000001</v>
      </c>
      <c r="F35" s="23">
        <f t="shared" si="0"/>
        <v>0.55671497584541063</v>
      </c>
      <c r="G35" s="8">
        <v>0</v>
      </c>
      <c r="H35" s="8">
        <f t="shared" ref="H35:H36" si="5">D35+G35</f>
        <v>2070</v>
      </c>
    </row>
    <row r="36" spans="2:8" ht="24" customHeight="1" x14ac:dyDescent="0.25">
      <c r="B36" s="21" t="s">
        <v>36</v>
      </c>
      <c r="C36" s="2" t="s">
        <v>37</v>
      </c>
      <c r="D36" s="8">
        <v>230</v>
      </c>
      <c r="E36" s="25">
        <v>51.1</v>
      </c>
      <c r="F36" s="23">
        <f t="shared" si="0"/>
        <v>0.22217391304347828</v>
      </c>
      <c r="G36" s="8">
        <v>0</v>
      </c>
      <c r="H36" s="8">
        <f t="shared" si="5"/>
        <v>230</v>
      </c>
    </row>
    <row r="37" spans="2:8" x14ac:dyDescent="0.25">
      <c r="B37" s="21" t="s">
        <v>121</v>
      </c>
      <c r="C37" s="21" t="s">
        <v>17</v>
      </c>
      <c r="D37" s="22">
        <f>D38</f>
        <v>10</v>
      </c>
      <c r="E37" s="22">
        <f>E38</f>
        <v>2.2999999999999998</v>
      </c>
      <c r="F37" s="23">
        <f t="shared" si="0"/>
        <v>0.22999999999999998</v>
      </c>
      <c r="G37" s="22">
        <f>G38</f>
        <v>0</v>
      </c>
      <c r="H37" s="22">
        <f>H38</f>
        <v>10</v>
      </c>
    </row>
    <row r="38" spans="2:8" ht="54" customHeight="1" x14ac:dyDescent="0.25">
      <c r="B38" s="21" t="s">
        <v>18</v>
      </c>
      <c r="C38" s="2" t="s">
        <v>19</v>
      </c>
      <c r="D38" s="1">
        <v>10</v>
      </c>
      <c r="E38" s="22">
        <v>2.2999999999999998</v>
      </c>
      <c r="F38" s="23">
        <f t="shared" si="0"/>
        <v>0.22999999999999998</v>
      </c>
      <c r="G38" s="1">
        <v>0</v>
      </c>
      <c r="H38" s="8">
        <f t="shared" ref="H38" si="6">D38+G38</f>
        <v>10</v>
      </c>
    </row>
    <row r="39" spans="2:8" ht="25.5" hidden="1" x14ac:dyDescent="0.25">
      <c r="B39" s="21" t="s">
        <v>128</v>
      </c>
      <c r="C39" s="21" t="s">
        <v>31</v>
      </c>
      <c r="D39" s="22">
        <v>0</v>
      </c>
      <c r="E39" s="22">
        <v>-0.3</v>
      </c>
      <c r="F39" s="23" t="e">
        <f t="shared" si="0"/>
        <v>#DIV/0!</v>
      </c>
      <c r="G39" s="22">
        <v>0</v>
      </c>
      <c r="H39" s="22">
        <v>0</v>
      </c>
    </row>
    <row r="40" spans="2:8" ht="27.75" customHeight="1" x14ac:dyDescent="0.25">
      <c r="B40" s="21" t="s">
        <v>122</v>
      </c>
      <c r="C40" s="21" t="s">
        <v>20</v>
      </c>
      <c r="D40" s="22">
        <f>SUM(D41:D45)</f>
        <v>6279</v>
      </c>
      <c r="E40" s="22">
        <f>SUM(E41:E45)</f>
        <v>3587.9</v>
      </c>
      <c r="F40" s="23">
        <f t="shared" si="0"/>
        <v>0.57141264532568881</v>
      </c>
      <c r="G40" s="22">
        <f>SUM(G41:G45)</f>
        <v>0</v>
      </c>
      <c r="H40" s="22">
        <f>SUM(H41:H45)</f>
        <v>6279</v>
      </c>
    </row>
    <row r="41" spans="2:8" ht="62.25" customHeight="1" x14ac:dyDescent="0.25">
      <c r="B41" s="21" t="s">
        <v>68</v>
      </c>
      <c r="C41" s="2" t="s">
        <v>38</v>
      </c>
      <c r="D41" s="1">
        <v>1247</v>
      </c>
      <c r="E41" s="22">
        <v>666.1</v>
      </c>
      <c r="F41" s="23">
        <f t="shared" si="0"/>
        <v>0.53416198877305532</v>
      </c>
      <c r="G41" s="1">
        <v>0</v>
      </c>
      <c r="H41" s="1">
        <f>D41+G41</f>
        <v>1247</v>
      </c>
    </row>
    <row r="42" spans="2:8" ht="49.5" hidden="1" customHeight="1" x14ac:dyDescent="0.25">
      <c r="B42" s="21" t="s">
        <v>98</v>
      </c>
      <c r="C42" s="2" t="s">
        <v>99</v>
      </c>
      <c r="D42" s="1">
        <v>0</v>
      </c>
      <c r="E42" s="22">
        <v>0</v>
      </c>
      <c r="F42" s="23" t="e">
        <f t="shared" si="0"/>
        <v>#DIV/0!</v>
      </c>
      <c r="G42" s="1"/>
      <c r="H42" s="1">
        <f t="shared" ref="H42:H45" si="7">D42+G42</f>
        <v>0</v>
      </c>
    </row>
    <row r="43" spans="2:8" ht="51" customHeight="1" x14ac:dyDescent="0.25">
      <c r="B43" s="21" t="s">
        <v>39</v>
      </c>
      <c r="C43" s="2" t="s">
        <v>40</v>
      </c>
      <c r="D43" s="1">
        <v>3000</v>
      </c>
      <c r="E43" s="22">
        <v>1819.2</v>
      </c>
      <c r="F43" s="23">
        <f t="shared" si="0"/>
        <v>0.60640000000000005</v>
      </c>
      <c r="G43" s="1">
        <v>0</v>
      </c>
      <c r="H43" s="1">
        <f t="shared" si="7"/>
        <v>3000</v>
      </c>
    </row>
    <row r="44" spans="2:8" ht="69.599999999999994" hidden="1" customHeight="1" x14ac:dyDescent="0.25">
      <c r="B44" s="21" t="s">
        <v>145</v>
      </c>
      <c r="C44" s="2" t="s">
        <v>146</v>
      </c>
      <c r="D44" s="1">
        <v>0</v>
      </c>
      <c r="E44" s="22">
        <f>0.1</f>
        <v>0.1</v>
      </c>
      <c r="F44" s="23" t="e">
        <f t="shared" si="0"/>
        <v>#DIV/0!</v>
      </c>
      <c r="G44" s="1"/>
      <c r="H44" s="1">
        <f t="shared" si="7"/>
        <v>0</v>
      </c>
    </row>
    <row r="45" spans="2:8" ht="63" customHeight="1" x14ac:dyDescent="0.25">
      <c r="B45" s="21" t="s">
        <v>41</v>
      </c>
      <c r="C45" s="2" t="s">
        <v>42</v>
      </c>
      <c r="D45" s="1">
        <v>2032</v>
      </c>
      <c r="E45" s="22">
        <v>1102.5</v>
      </c>
      <c r="F45" s="23">
        <f t="shared" si="0"/>
        <v>0.54256889763779526</v>
      </c>
      <c r="G45" s="1">
        <v>0</v>
      </c>
      <c r="H45" s="1">
        <f t="shared" si="7"/>
        <v>2032</v>
      </c>
    </row>
    <row r="46" spans="2:8" ht="25.5" x14ac:dyDescent="0.25">
      <c r="B46" s="21" t="s">
        <v>123</v>
      </c>
      <c r="C46" s="21" t="s">
        <v>21</v>
      </c>
      <c r="D46" s="22">
        <f>SUM(D47:D48)</f>
        <v>6213.4</v>
      </c>
      <c r="E46" s="22">
        <f>SUM(E47:E48)</f>
        <v>3268.7</v>
      </c>
      <c r="F46" s="23">
        <f t="shared" si="0"/>
        <v>0.52607268162358778</v>
      </c>
      <c r="G46" s="22">
        <f>SUM(G47:G48)</f>
        <v>0</v>
      </c>
      <c r="H46" s="22">
        <f>SUM(H47:H48)</f>
        <v>6213.4</v>
      </c>
    </row>
    <row r="47" spans="2:8" ht="25.5" x14ac:dyDescent="0.25">
      <c r="B47" s="21" t="s">
        <v>43</v>
      </c>
      <c r="C47" s="2" t="s">
        <v>44</v>
      </c>
      <c r="D47" s="1">
        <v>162.4</v>
      </c>
      <c r="E47" s="22">
        <f>29.5</f>
        <v>29.5</v>
      </c>
      <c r="F47" s="23">
        <f t="shared" si="0"/>
        <v>0.18165024630541871</v>
      </c>
      <c r="G47" s="1">
        <v>0</v>
      </c>
      <c r="H47" s="1">
        <f t="shared" ref="H47:H48" si="8">D47+G47</f>
        <v>162.4</v>
      </c>
    </row>
    <row r="48" spans="2:8" ht="14.25" customHeight="1" x14ac:dyDescent="0.25">
      <c r="B48" s="21" t="s">
        <v>45</v>
      </c>
      <c r="C48" s="2" t="s">
        <v>46</v>
      </c>
      <c r="D48" s="1">
        <f>6051</f>
        <v>6051</v>
      </c>
      <c r="E48" s="22">
        <v>3239.2</v>
      </c>
      <c r="F48" s="23">
        <f t="shared" si="0"/>
        <v>0.53531647661543547</v>
      </c>
      <c r="G48" s="1">
        <v>0</v>
      </c>
      <c r="H48" s="1">
        <f t="shared" si="8"/>
        <v>6051</v>
      </c>
    </row>
    <row r="49" spans="2:8" ht="25.5" x14ac:dyDescent="0.25">
      <c r="B49" s="21" t="s">
        <v>124</v>
      </c>
      <c r="C49" s="21" t="s">
        <v>22</v>
      </c>
      <c r="D49" s="22">
        <f>SUM(D50:D52)</f>
        <v>13190</v>
      </c>
      <c r="E49" s="22">
        <f>SUM(E50:E52)</f>
        <v>733.40000000000009</v>
      </c>
      <c r="F49" s="23">
        <f t="shared" si="0"/>
        <v>5.5602729340409406E-2</v>
      </c>
      <c r="G49" s="22">
        <f>SUM(G50:G52)</f>
        <v>0</v>
      </c>
      <c r="H49" s="22">
        <f>SUM(H50:H52)</f>
        <v>13190</v>
      </c>
    </row>
    <row r="50" spans="2:8" ht="66" customHeight="1" x14ac:dyDescent="0.25">
      <c r="B50" s="21" t="s">
        <v>50</v>
      </c>
      <c r="C50" s="2" t="s">
        <v>51</v>
      </c>
      <c r="D50" s="1">
        <v>13023</v>
      </c>
      <c r="E50" s="22">
        <v>607.70000000000005</v>
      </c>
      <c r="F50" s="23">
        <f t="shared" si="0"/>
        <v>4.6663595177762425E-2</v>
      </c>
      <c r="G50" s="1">
        <v>0</v>
      </c>
      <c r="H50" s="1">
        <f>D50+G50</f>
        <v>13023</v>
      </c>
    </row>
    <row r="51" spans="2:8" ht="38.25" hidden="1" x14ac:dyDescent="0.25">
      <c r="B51" s="21" t="s">
        <v>72</v>
      </c>
      <c r="C51" s="2" t="s">
        <v>47</v>
      </c>
      <c r="D51" s="1">
        <v>0</v>
      </c>
      <c r="E51" s="22">
        <v>14.1</v>
      </c>
      <c r="F51" s="23" t="e">
        <f t="shared" si="0"/>
        <v>#DIV/0!</v>
      </c>
      <c r="G51" s="1"/>
      <c r="H51" s="1">
        <f>D51+G51</f>
        <v>0</v>
      </c>
    </row>
    <row r="52" spans="2:8" ht="38.25" x14ac:dyDescent="0.25">
      <c r="B52" s="21" t="s">
        <v>48</v>
      </c>
      <c r="C52" s="2" t="s">
        <v>49</v>
      </c>
      <c r="D52" s="1">
        <v>167</v>
      </c>
      <c r="E52" s="22">
        <v>111.6</v>
      </c>
      <c r="F52" s="23">
        <f t="shared" si="0"/>
        <v>0.66826347305389222</v>
      </c>
      <c r="G52" s="1">
        <v>0</v>
      </c>
      <c r="H52" s="1">
        <f>D52+G52</f>
        <v>167</v>
      </c>
    </row>
    <row r="53" spans="2:8" x14ac:dyDescent="0.25">
      <c r="B53" s="29" t="s">
        <v>107</v>
      </c>
      <c r="C53" s="29" t="s">
        <v>139</v>
      </c>
      <c r="D53" s="22">
        <f>SUM(D54:D59)</f>
        <v>25</v>
      </c>
      <c r="E53" s="22">
        <f>SUM(E54:E59)</f>
        <v>30.299999999999997</v>
      </c>
      <c r="F53" s="23">
        <f t="shared" si="0"/>
        <v>1.212</v>
      </c>
      <c r="G53" s="22">
        <f>SUM(G54:G59)</f>
        <v>0</v>
      </c>
      <c r="H53" s="22">
        <f>SUM(H54:H59)</f>
        <v>25</v>
      </c>
    </row>
    <row r="54" spans="2:8" ht="76.5" x14ac:dyDescent="0.25">
      <c r="B54" s="36" t="s">
        <v>167</v>
      </c>
      <c r="C54" s="13" t="s">
        <v>108</v>
      </c>
      <c r="D54" s="10">
        <v>25</v>
      </c>
      <c r="E54" s="30">
        <v>8.4</v>
      </c>
      <c r="F54" s="23">
        <f t="shared" si="0"/>
        <v>0.33600000000000002</v>
      </c>
      <c r="G54" s="10">
        <v>0</v>
      </c>
      <c r="H54" s="10">
        <f>D54+G54</f>
        <v>25</v>
      </c>
    </row>
    <row r="55" spans="2:8" ht="51" hidden="1" x14ac:dyDescent="0.25">
      <c r="B55" s="31" t="s">
        <v>147</v>
      </c>
      <c r="C55" s="11" t="s">
        <v>148</v>
      </c>
      <c r="D55" s="10">
        <v>0</v>
      </c>
      <c r="E55" s="30">
        <v>21.9</v>
      </c>
      <c r="F55" s="23" t="e">
        <f t="shared" si="0"/>
        <v>#DIV/0!</v>
      </c>
      <c r="G55" s="10"/>
      <c r="H55" s="10">
        <f t="shared" ref="H55:H61" si="9">D55+G55</f>
        <v>0</v>
      </c>
    </row>
    <row r="56" spans="2:8" ht="25.5" hidden="1" x14ac:dyDescent="0.25">
      <c r="B56" s="21" t="s">
        <v>165</v>
      </c>
      <c r="C56" s="12" t="s">
        <v>52</v>
      </c>
      <c r="D56" s="1">
        <v>0</v>
      </c>
      <c r="E56" s="22">
        <v>0</v>
      </c>
      <c r="F56" s="23" t="e">
        <f t="shared" si="0"/>
        <v>#DIV/0!</v>
      </c>
      <c r="G56" s="1"/>
      <c r="H56" s="10">
        <f t="shared" si="9"/>
        <v>0</v>
      </c>
    </row>
    <row r="57" spans="2:8" ht="51" hidden="1" x14ac:dyDescent="0.25">
      <c r="B57" s="21" t="s">
        <v>166</v>
      </c>
      <c r="C57" s="2" t="s">
        <v>54</v>
      </c>
      <c r="D57" s="1">
        <v>0</v>
      </c>
      <c r="E57" s="22">
        <v>0</v>
      </c>
      <c r="F57" s="23" t="e">
        <f>E57/D57</f>
        <v>#DIV/0!</v>
      </c>
      <c r="G57" s="1"/>
      <c r="H57" s="10">
        <f t="shared" si="9"/>
        <v>0</v>
      </c>
    </row>
    <row r="58" spans="2:8" ht="38.25" hidden="1" x14ac:dyDescent="0.25">
      <c r="B58" s="32" t="s">
        <v>75</v>
      </c>
      <c r="C58" s="11" t="s">
        <v>53</v>
      </c>
      <c r="D58" s="10">
        <v>0</v>
      </c>
      <c r="E58" s="30">
        <v>0</v>
      </c>
      <c r="F58" s="23" t="e">
        <f t="shared" si="0"/>
        <v>#DIV/0!</v>
      </c>
      <c r="G58" s="10"/>
      <c r="H58" s="10">
        <f t="shared" si="9"/>
        <v>0</v>
      </c>
    </row>
    <row r="59" spans="2:8" ht="25.5" hidden="1" x14ac:dyDescent="0.25">
      <c r="B59" s="21" t="s">
        <v>55</v>
      </c>
      <c r="C59" s="2" t="s">
        <v>56</v>
      </c>
      <c r="D59" s="1">
        <v>0</v>
      </c>
      <c r="E59" s="22">
        <v>0</v>
      </c>
      <c r="F59" s="23" t="e">
        <f t="shared" si="0"/>
        <v>#DIV/0!</v>
      </c>
      <c r="G59" s="1"/>
      <c r="H59" s="10">
        <f t="shared" si="9"/>
        <v>0</v>
      </c>
    </row>
    <row r="60" spans="2:8" x14ac:dyDescent="0.25">
      <c r="B60" s="21" t="s">
        <v>129</v>
      </c>
      <c r="C60" s="21" t="s">
        <v>23</v>
      </c>
      <c r="D60" s="22">
        <f>D61</f>
        <v>34</v>
      </c>
      <c r="E60" s="22">
        <f>E61</f>
        <v>54</v>
      </c>
      <c r="F60" s="23">
        <f t="shared" si="0"/>
        <v>1.588235294117647</v>
      </c>
      <c r="G60" s="22">
        <f>G61</f>
        <v>0</v>
      </c>
      <c r="H60" s="22">
        <f>H61</f>
        <v>34</v>
      </c>
    </row>
    <row r="61" spans="2:8" x14ac:dyDescent="0.25">
      <c r="B61" s="21" t="s">
        <v>57</v>
      </c>
      <c r="C61" s="2" t="s">
        <v>58</v>
      </c>
      <c r="D61" s="1">
        <v>34</v>
      </c>
      <c r="E61" s="22">
        <v>54</v>
      </c>
      <c r="F61" s="23">
        <f t="shared" si="0"/>
        <v>1.588235294117647</v>
      </c>
      <c r="G61" s="1">
        <v>0</v>
      </c>
      <c r="H61" s="10">
        <f t="shared" si="9"/>
        <v>34</v>
      </c>
    </row>
    <row r="62" spans="2:8" x14ac:dyDescent="0.25">
      <c r="B62" s="21" t="s">
        <v>125</v>
      </c>
      <c r="C62" s="21" t="s">
        <v>59</v>
      </c>
      <c r="D62" s="22">
        <f>D63+D82+D84+D86+D88</f>
        <v>144659.09999999998</v>
      </c>
      <c r="E62" s="22">
        <f>E63+E82+E84+E86+E88</f>
        <v>82455.8</v>
      </c>
      <c r="F62" s="23">
        <f t="shared" si="0"/>
        <v>0.57000078114684816</v>
      </c>
      <c r="G62" s="22">
        <f>G63+G82+G84+G86+G88</f>
        <v>30154.6</v>
      </c>
      <c r="H62" s="22">
        <f>H63+H82+H84+H86+H88</f>
        <v>174813.69999999998</v>
      </c>
    </row>
    <row r="63" spans="2:8" ht="25.5" customHeight="1" x14ac:dyDescent="0.25">
      <c r="B63" s="21" t="s">
        <v>126</v>
      </c>
      <c r="C63" s="21" t="s">
        <v>60</v>
      </c>
      <c r="D63" s="22">
        <f>D64+D69+D75+D79</f>
        <v>144059.09999999998</v>
      </c>
      <c r="E63" s="22">
        <f>E64+E69+E75+E79</f>
        <v>81475.8</v>
      </c>
      <c r="F63" s="23">
        <f t="shared" si="0"/>
        <v>0.56557204647259363</v>
      </c>
      <c r="G63" s="22">
        <f>G64+G69+G75+G79</f>
        <v>30154.6</v>
      </c>
      <c r="H63" s="22">
        <f>H64+H69+H75+H79</f>
        <v>174213.69999999998</v>
      </c>
    </row>
    <row r="64" spans="2:8" ht="25.5" x14ac:dyDescent="0.25">
      <c r="B64" s="21" t="s">
        <v>127</v>
      </c>
      <c r="C64" s="2" t="s">
        <v>136</v>
      </c>
      <c r="D64" s="1">
        <f>D65</f>
        <v>78482.899999999994</v>
      </c>
      <c r="E64" s="22">
        <f>E65</f>
        <v>58151.4</v>
      </c>
      <c r="F64" s="23">
        <f t="shared" si="0"/>
        <v>0.74094356859901978</v>
      </c>
      <c r="G64" s="1">
        <f>G65</f>
        <v>0</v>
      </c>
      <c r="H64" s="1">
        <f>H65</f>
        <v>78482.899999999994</v>
      </c>
    </row>
    <row r="65" spans="2:8" ht="25.5" x14ac:dyDescent="0.25">
      <c r="B65" s="21" t="s">
        <v>77</v>
      </c>
      <c r="C65" s="2" t="s">
        <v>104</v>
      </c>
      <c r="D65" s="1">
        <v>78482.899999999994</v>
      </c>
      <c r="E65" s="22">
        <v>58151.4</v>
      </c>
      <c r="F65" s="23">
        <f t="shared" si="0"/>
        <v>0.74094356859901978</v>
      </c>
      <c r="G65" s="1">
        <v>0</v>
      </c>
      <c r="H65" s="1">
        <f>D65+G65</f>
        <v>78482.899999999994</v>
      </c>
    </row>
    <row r="66" spans="2:8" ht="25.5" hidden="1" x14ac:dyDescent="0.25">
      <c r="B66" s="21" t="s">
        <v>78</v>
      </c>
      <c r="C66" s="2" t="s">
        <v>24</v>
      </c>
      <c r="D66" s="1">
        <v>0</v>
      </c>
      <c r="E66" s="22">
        <v>0</v>
      </c>
      <c r="F66" s="23" t="e">
        <f t="shared" si="0"/>
        <v>#DIV/0!</v>
      </c>
      <c r="G66" s="1"/>
      <c r="H66" s="1">
        <f t="shared" ref="H66:H87" si="10">D66+G66</f>
        <v>0</v>
      </c>
    </row>
    <row r="67" spans="2:8" ht="25.5" hidden="1" x14ac:dyDescent="0.25">
      <c r="B67" s="21" t="s">
        <v>79</v>
      </c>
      <c r="C67" s="2" t="s">
        <v>25</v>
      </c>
      <c r="D67" s="1">
        <v>0</v>
      </c>
      <c r="E67" s="22">
        <v>0</v>
      </c>
      <c r="F67" s="23" t="e">
        <f t="shared" si="0"/>
        <v>#DIV/0!</v>
      </c>
      <c r="G67" s="1"/>
      <c r="H67" s="1">
        <f t="shared" si="10"/>
        <v>0</v>
      </c>
    </row>
    <row r="68" spans="2:8" hidden="1" x14ac:dyDescent="0.25">
      <c r="B68" s="33" t="s">
        <v>137</v>
      </c>
      <c r="C68" s="2" t="s">
        <v>138</v>
      </c>
      <c r="D68" s="1">
        <v>0</v>
      </c>
      <c r="E68" s="22">
        <v>0</v>
      </c>
      <c r="F68" s="23" t="e">
        <f t="shared" si="0"/>
        <v>#DIV/0!</v>
      </c>
      <c r="G68" s="1"/>
      <c r="H68" s="1">
        <f t="shared" si="10"/>
        <v>0</v>
      </c>
    </row>
    <row r="69" spans="2:8" ht="25.5" x14ac:dyDescent="0.25">
      <c r="B69" s="21" t="s">
        <v>130</v>
      </c>
      <c r="C69" s="2" t="s">
        <v>26</v>
      </c>
      <c r="D69" s="1">
        <f>SUM(D70:D74)</f>
        <v>116.7</v>
      </c>
      <c r="E69" s="22">
        <f>SUM(E70:E74)</f>
        <v>657.4</v>
      </c>
      <c r="F69" s="23">
        <f t="shared" si="0"/>
        <v>5.63324764353042</v>
      </c>
      <c r="G69" s="1">
        <f>SUM(G70:G74)</f>
        <v>0</v>
      </c>
      <c r="H69" s="1">
        <f>SUM(H70:H74)</f>
        <v>116.7</v>
      </c>
    </row>
    <row r="70" spans="2:8" ht="51" x14ac:dyDescent="0.25">
      <c r="B70" s="21" t="s">
        <v>149</v>
      </c>
      <c r="C70" s="2" t="s">
        <v>150</v>
      </c>
      <c r="D70" s="1">
        <v>116.7</v>
      </c>
      <c r="E70" s="22">
        <v>657.4</v>
      </c>
      <c r="F70" s="23">
        <f t="shared" si="0"/>
        <v>5.63324764353042</v>
      </c>
      <c r="G70" s="1">
        <v>0</v>
      </c>
      <c r="H70" s="1">
        <f t="shared" si="10"/>
        <v>116.7</v>
      </c>
    </row>
    <row r="71" spans="2:8" ht="25.5" hidden="1" x14ac:dyDescent="0.25">
      <c r="B71" s="21" t="s">
        <v>80</v>
      </c>
      <c r="C71" s="2" t="s">
        <v>27</v>
      </c>
      <c r="D71" s="1">
        <v>0</v>
      </c>
      <c r="E71" s="22">
        <v>0</v>
      </c>
      <c r="F71" s="23" t="e">
        <f t="shared" si="0"/>
        <v>#DIV/0!</v>
      </c>
      <c r="G71" s="1"/>
      <c r="H71" s="1">
        <f t="shared" si="10"/>
        <v>0</v>
      </c>
    </row>
    <row r="72" spans="2:8" ht="38.25" hidden="1" x14ac:dyDescent="0.25">
      <c r="B72" s="21" t="s">
        <v>81</v>
      </c>
      <c r="C72" s="2" t="s">
        <v>28</v>
      </c>
      <c r="D72" s="1">
        <v>0</v>
      </c>
      <c r="E72" s="22">
        <v>0</v>
      </c>
      <c r="F72" s="23" t="e">
        <f t="shared" si="0"/>
        <v>#DIV/0!</v>
      </c>
      <c r="G72" s="1"/>
      <c r="H72" s="1">
        <f t="shared" si="10"/>
        <v>0</v>
      </c>
    </row>
    <row r="73" spans="2:8" ht="25.5" hidden="1" x14ac:dyDescent="0.25">
      <c r="B73" s="21" t="s">
        <v>101</v>
      </c>
      <c r="C73" s="2" t="s">
        <v>103</v>
      </c>
      <c r="D73" s="1">
        <v>0</v>
      </c>
      <c r="E73" s="22">
        <v>0</v>
      </c>
      <c r="F73" s="23" t="e">
        <f t="shared" si="0"/>
        <v>#DIV/0!</v>
      </c>
      <c r="G73" s="1"/>
      <c r="H73" s="1">
        <f t="shared" si="10"/>
        <v>0</v>
      </c>
    </row>
    <row r="74" spans="2:8" hidden="1" x14ac:dyDescent="0.25">
      <c r="B74" s="21" t="s">
        <v>102</v>
      </c>
      <c r="C74" s="2" t="s">
        <v>61</v>
      </c>
      <c r="D74" s="1">
        <v>0</v>
      </c>
      <c r="E74" s="22"/>
      <c r="F74" s="23" t="e">
        <f t="shared" si="0"/>
        <v>#DIV/0!</v>
      </c>
      <c r="G74" s="1"/>
      <c r="H74" s="1">
        <f t="shared" si="10"/>
        <v>0</v>
      </c>
    </row>
    <row r="75" spans="2:8" ht="26.25" customHeight="1" x14ac:dyDescent="0.25">
      <c r="B75" s="21" t="s">
        <v>131</v>
      </c>
      <c r="C75" s="2" t="s">
        <v>105</v>
      </c>
      <c r="D75" s="1">
        <f>SUM(D76:D78)</f>
        <v>1749.9</v>
      </c>
      <c r="E75" s="22">
        <f>SUM(E76:E78)</f>
        <v>913.1</v>
      </c>
      <c r="F75" s="23">
        <f t="shared" si="0"/>
        <v>0.52180124578547349</v>
      </c>
      <c r="G75" s="1">
        <f>SUM(G76:G78)</f>
        <v>0</v>
      </c>
      <c r="H75" s="1">
        <f>SUM(H76:H78)</f>
        <v>1749.9</v>
      </c>
    </row>
    <row r="76" spans="2:8" ht="25.5" hidden="1" x14ac:dyDescent="0.25">
      <c r="B76" s="21" t="s">
        <v>89</v>
      </c>
      <c r="C76" s="2" t="s">
        <v>90</v>
      </c>
      <c r="D76" s="1">
        <v>0</v>
      </c>
      <c r="E76" s="22">
        <v>0</v>
      </c>
      <c r="F76" s="23" t="e">
        <f t="shared" si="0"/>
        <v>#DIV/0!</v>
      </c>
      <c r="G76" s="1"/>
      <c r="H76" s="1">
        <f t="shared" si="10"/>
        <v>0</v>
      </c>
    </row>
    <row r="77" spans="2:8" ht="39" customHeight="1" x14ac:dyDescent="0.25">
      <c r="B77" s="21" t="s">
        <v>82</v>
      </c>
      <c r="C77" s="2" t="s">
        <v>140</v>
      </c>
      <c r="D77" s="1">
        <v>1591.9</v>
      </c>
      <c r="E77" s="22">
        <v>800.1</v>
      </c>
      <c r="F77" s="23">
        <f t="shared" si="0"/>
        <v>0.50260694767259251</v>
      </c>
      <c r="G77" s="1">
        <v>0</v>
      </c>
      <c r="H77" s="1">
        <f t="shared" si="10"/>
        <v>1591.9</v>
      </c>
    </row>
    <row r="78" spans="2:8" ht="25.5" customHeight="1" x14ac:dyDescent="0.25">
      <c r="B78" s="21" t="s">
        <v>83</v>
      </c>
      <c r="C78" s="2" t="s">
        <v>62</v>
      </c>
      <c r="D78" s="1">
        <v>158</v>
      </c>
      <c r="E78" s="22">
        <v>113</v>
      </c>
      <c r="F78" s="23">
        <f t="shared" si="0"/>
        <v>0.71518987341772156</v>
      </c>
      <c r="G78" s="1">
        <v>0</v>
      </c>
      <c r="H78" s="1">
        <f t="shared" si="10"/>
        <v>158</v>
      </c>
    </row>
    <row r="79" spans="2:8" ht="14.25" customHeight="1" x14ac:dyDescent="0.25">
      <c r="B79" s="21" t="s">
        <v>132</v>
      </c>
      <c r="C79" s="2" t="s">
        <v>63</v>
      </c>
      <c r="D79" s="1">
        <f>SUM(D80:D81)</f>
        <v>63709.599999999999</v>
      </c>
      <c r="E79" s="22">
        <f>SUM(E80:E81)</f>
        <v>21753.9</v>
      </c>
      <c r="F79" s="23">
        <f t="shared" si="0"/>
        <v>0.3414540351846504</v>
      </c>
      <c r="G79" s="1">
        <f>SUM(G80:G81)</f>
        <v>30154.6</v>
      </c>
      <c r="H79" s="1">
        <f>SUM(H80:H81)</f>
        <v>93864.2</v>
      </c>
    </row>
    <row r="80" spans="2:8" ht="39.75" hidden="1" customHeight="1" x14ac:dyDescent="0.25">
      <c r="B80" s="21" t="s">
        <v>84</v>
      </c>
      <c r="C80" s="2" t="s">
        <v>64</v>
      </c>
      <c r="D80" s="1">
        <v>0</v>
      </c>
      <c r="E80" s="22"/>
      <c r="F80" s="23" t="e">
        <f t="shared" si="0"/>
        <v>#DIV/0!</v>
      </c>
      <c r="G80" s="1"/>
      <c r="H80" s="1">
        <f t="shared" si="10"/>
        <v>0</v>
      </c>
    </row>
    <row r="81" spans="2:8" ht="25.5" x14ac:dyDescent="0.25">
      <c r="B81" s="21" t="s">
        <v>100</v>
      </c>
      <c r="C81" s="2" t="s">
        <v>65</v>
      </c>
      <c r="D81" s="1">
        <v>63709.599999999999</v>
      </c>
      <c r="E81" s="22">
        <v>21753.9</v>
      </c>
      <c r="F81" s="23">
        <f t="shared" si="0"/>
        <v>0.3414540351846504</v>
      </c>
      <c r="G81" s="1">
        <v>30154.6</v>
      </c>
      <c r="H81" s="1">
        <f t="shared" si="10"/>
        <v>93864.2</v>
      </c>
    </row>
    <row r="82" spans="2:8" ht="25.5" x14ac:dyDescent="0.25">
      <c r="B82" s="21" t="s">
        <v>151</v>
      </c>
      <c r="C82" s="2" t="s">
        <v>152</v>
      </c>
      <c r="D82" s="1">
        <f>SUM(D83)</f>
        <v>600</v>
      </c>
      <c r="E82" s="22">
        <f>SUM(E83)</f>
        <v>800</v>
      </c>
      <c r="F82" s="23">
        <f t="shared" ref="F82:F91" si="11">E82/D82</f>
        <v>1.3333333333333333</v>
      </c>
      <c r="G82" s="1">
        <f>SUM(G83)</f>
        <v>0</v>
      </c>
      <c r="H82" s="1">
        <f>SUM(H83)</f>
        <v>600</v>
      </c>
    </row>
    <row r="83" spans="2:8" ht="25.5" x14ac:dyDescent="0.25">
      <c r="B83" s="21" t="s">
        <v>153</v>
      </c>
      <c r="C83" s="2" t="s">
        <v>154</v>
      </c>
      <c r="D83" s="1">
        <v>600</v>
      </c>
      <c r="E83" s="22">
        <v>800</v>
      </c>
      <c r="F83" s="23">
        <f t="shared" si="11"/>
        <v>1.3333333333333333</v>
      </c>
      <c r="G83" s="1">
        <v>0</v>
      </c>
      <c r="H83" s="1">
        <f t="shared" si="10"/>
        <v>600</v>
      </c>
    </row>
    <row r="84" spans="2:8" ht="25.5" hidden="1" x14ac:dyDescent="0.25">
      <c r="B84" s="21" t="s">
        <v>155</v>
      </c>
      <c r="C84" s="2" t="s">
        <v>156</v>
      </c>
      <c r="D84" s="1">
        <f>SUM(D85)</f>
        <v>0</v>
      </c>
      <c r="E84" s="22">
        <f>SUM(E85)</f>
        <v>180</v>
      </c>
      <c r="F84" s="23" t="e">
        <f t="shared" si="11"/>
        <v>#DIV/0!</v>
      </c>
      <c r="G84" s="1">
        <f>SUM(G85)</f>
        <v>0</v>
      </c>
      <c r="H84" s="1">
        <f>SUM(H85)</f>
        <v>0</v>
      </c>
    </row>
    <row r="85" spans="2:8" ht="25.5" hidden="1" x14ac:dyDescent="0.25">
      <c r="B85" s="21" t="s">
        <v>157</v>
      </c>
      <c r="C85" s="2" t="s">
        <v>158</v>
      </c>
      <c r="D85" s="1">
        <v>0</v>
      </c>
      <c r="E85" s="22">
        <v>180</v>
      </c>
      <c r="F85" s="23" t="e">
        <f t="shared" si="11"/>
        <v>#DIV/0!</v>
      </c>
      <c r="G85" s="1"/>
      <c r="H85" s="1">
        <f t="shared" si="10"/>
        <v>0</v>
      </c>
    </row>
    <row r="86" spans="2:8" hidden="1" x14ac:dyDescent="0.25">
      <c r="B86" s="21" t="s">
        <v>133</v>
      </c>
      <c r="C86" s="2" t="s">
        <v>29</v>
      </c>
      <c r="D86" s="1">
        <f>SUM(D87)</f>
        <v>0</v>
      </c>
      <c r="E86" s="22">
        <f>SUM(E87)</f>
        <v>0</v>
      </c>
      <c r="F86" s="23" t="e">
        <f t="shared" si="11"/>
        <v>#DIV/0!</v>
      </c>
      <c r="G86" s="1">
        <f>SUM(G87)</f>
        <v>0</v>
      </c>
      <c r="H86" s="1">
        <f>SUM(H87)</f>
        <v>0</v>
      </c>
    </row>
    <row r="87" spans="2:8" hidden="1" x14ac:dyDescent="0.25">
      <c r="B87" s="21" t="s">
        <v>76</v>
      </c>
      <c r="C87" s="2" t="s">
        <v>66</v>
      </c>
      <c r="D87" s="1">
        <v>0</v>
      </c>
      <c r="E87" s="22"/>
      <c r="F87" s="23" t="e">
        <f t="shared" si="11"/>
        <v>#DIV/0!</v>
      </c>
      <c r="G87" s="1"/>
      <c r="H87" s="1">
        <f t="shared" si="10"/>
        <v>0</v>
      </c>
    </row>
    <row r="88" spans="2:8" ht="51" hidden="1" x14ac:dyDescent="0.25">
      <c r="B88" s="21" t="s">
        <v>134</v>
      </c>
      <c r="C88" s="21" t="s">
        <v>85</v>
      </c>
      <c r="D88" s="22">
        <f>D89</f>
        <v>0</v>
      </c>
      <c r="E88" s="22">
        <f>E89</f>
        <v>0</v>
      </c>
      <c r="F88" s="23" t="e">
        <f t="shared" si="11"/>
        <v>#DIV/0!</v>
      </c>
      <c r="G88" s="22">
        <f>G89</f>
        <v>0</v>
      </c>
      <c r="H88" s="22">
        <f>H89</f>
        <v>0</v>
      </c>
    </row>
    <row r="89" spans="2:8" ht="63.75" hidden="1" x14ac:dyDescent="0.25">
      <c r="B89" s="21" t="s">
        <v>135</v>
      </c>
      <c r="C89" s="2" t="s">
        <v>86</v>
      </c>
      <c r="D89" s="1">
        <f>D90</f>
        <v>0</v>
      </c>
      <c r="E89" s="22">
        <f>E90</f>
        <v>0</v>
      </c>
      <c r="F89" s="23" t="e">
        <f t="shared" si="11"/>
        <v>#DIV/0!</v>
      </c>
      <c r="G89" s="1">
        <f>G90</f>
        <v>0</v>
      </c>
      <c r="H89" s="1">
        <f>H90</f>
        <v>0</v>
      </c>
    </row>
    <row r="90" spans="2:8" ht="39.75" hidden="1" customHeight="1" x14ac:dyDescent="0.25">
      <c r="B90" s="21" t="s">
        <v>88</v>
      </c>
      <c r="C90" s="2" t="s">
        <v>87</v>
      </c>
      <c r="D90" s="1">
        <v>0</v>
      </c>
      <c r="E90" s="22"/>
      <c r="F90" s="23" t="e">
        <f t="shared" si="11"/>
        <v>#DIV/0!</v>
      </c>
      <c r="G90" s="1"/>
      <c r="H90" s="1">
        <f t="shared" ref="H90" si="12">D90+G90</f>
        <v>0</v>
      </c>
    </row>
    <row r="91" spans="2:8" x14ac:dyDescent="0.25">
      <c r="B91" s="21"/>
      <c r="C91" s="2" t="s">
        <v>30</v>
      </c>
      <c r="D91" s="1">
        <f>D13+D62</f>
        <v>214286.49999999997</v>
      </c>
      <c r="E91" s="22">
        <f>E13+E62</f>
        <v>116323.5</v>
      </c>
      <c r="F91" s="23">
        <f t="shared" si="11"/>
        <v>0.54284100958296488</v>
      </c>
      <c r="G91" s="1">
        <f>G13+G62</f>
        <v>34154.6</v>
      </c>
      <c r="H91" s="1">
        <f>H13+H62</f>
        <v>248441.09999999998</v>
      </c>
    </row>
    <row r="93" spans="2:8" x14ac:dyDescent="0.25">
      <c r="D93" s="35"/>
      <c r="E93" s="34"/>
      <c r="F93" s="14"/>
      <c r="G93" s="35"/>
      <c r="H93" s="35"/>
    </row>
  </sheetData>
  <autoFilter ref="B12:H91">
    <filterColumn colId="6">
      <filters>
        <filter val="1 247,0"/>
        <filter val="1 591,9"/>
        <filter val="1 749,9"/>
        <filter val="10,0"/>
        <filter val="100,0"/>
        <filter val="116,7"/>
        <filter val="13 023,0"/>
        <filter val="13 027,0"/>
        <filter val="13 190,0"/>
        <filter val="144 059,1"/>
        <filter val="144 659,1"/>
        <filter val="158,0"/>
        <filter val="162,4"/>
        <filter val="167,0"/>
        <filter val="2 032,0"/>
        <filter val="2 070,0"/>
        <filter val="2 300,0"/>
        <filter val="2 500,0"/>
        <filter val="218 286,5"/>
        <filter val="230,0"/>
        <filter val="25,0"/>
        <filter val="270,0"/>
        <filter val="29 451,0"/>
        <filter val="29 656,0"/>
        <filter val="3 000,0"/>
        <filter val="32,0"/>
        <filter val="325,0"/>
        <filter val="34,0"/>
        <filter val="5 125,0"/>
        <filter val="5,0"/>
        <filter val="55,0"/>
        <filter val="6 051,0"/>
        <filter val="6 213,4"/>
        <filter val="6 279,0"/>
        <filter val="6 392,0"/>
        <filter val="600,0"/>
        <filter val="63 709,6"/>
        <filter val="-667,0"/>
        <filter val="68,0"/>
        <filter val="7 270,0"/>
        <filter val="73 627,4"/>
        <filter val="78 482,9"/>
      </filters>
    </filterColumn>
  </autoFilter>
  <mergeCells count="1">
    <mergeCell ref="B10:D10"/>
  </mergeCells>
  <pageMargins left="0.82677165354330717" right="0.39370078740157483" top="0.27559055118110237" bottom="0.27559055118110237" header="0.31496062992125984" footer="0.31496062992125984"/>
  <pageSetup paperSize="9" scale="75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доходы 2024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2024-05-23T06:34:26Z</cp:lastPrinted>
  <dcterms:created xsi:type="dcterms:W3CDTF">2014-11-11T13:19:37Z</dcterms:created>
  <dcterms:modified xsi:type="dcterms:W3CDTF">2024-05-23T06:34:27Z</dcterms:modified>
</cp:coreProperties>
</file>